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USINESS CENTER\CONTRACTS AND BIDS\Bids\Bids - IFBs\Supplemental Janitorial Services\2023\"/>
    </mc:Choice>
  </mc:AlternateContent>
  <xr:revisionPtr revIDLastSave="0" documentId="8_{D1D9436E-B600-414E-BF5B-0CED67834C0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2 Interim Events " sheetId="1" r:id="rId1"/>
  </sheets>
  <definedNames>
    <definedName name="_xlnm.Print_Area" localSheetId="0">'2022 Interim Events '!$A$1:$F$188</definedName>
  </definedName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4" i="1" l="1"/>
  <c r="F184" i="1"/>
  <c r="E168" i="1"/>
  <c r="F168" i="1"/>
  <c r="F155" i="1"/>
  <c r="F102" i="1"/>
  <c r="E102" i="1"/>
  <c r="E145" i="1"/>
  <c r="E155" i="1"/>
  <c r="F134" i="1"/>
  <c r="F116" i="1"/>
  <c r="C134" i="1"/>
  <c r="B134" i="1"/>
  <c r="E131" i="1"/>
  <c r="E134" i="1"/>
  <c r="B41" i="1"/>
  <c r="C31" i="1"/>
  <c r="B31" i="1"/>
  <c r="C12" i="1"/>
  <c r="B12" i="1"/>
  <c r="B13" i="1"/>
  <c r="C58" i="1"/>
  <c r="B58" i="1"/>
  <c r="C84" i="1"/>
  <c r="B84" i="1"/>
  <c r="C102" i="1"/>
  <c r="B102" i="1"/>
  <c r="C107" i="1"/>
  <c r="B107" i="1"/>
  <c r="C116" i="1"/>
  <c r="B116" i="1"/>
  <c r="E116" i="1"/>
  <c r="E107" i="1"/>
  <c r="F107" i="1"/>
  <c r="E72" i="1"/>
  <c r="E71" i="1"/>
  <c r="E65" i="1"/>
  <c r="E66" i="1"/>
  <c r="F58" i="1"/>
  <c r="F41" i="1"/>
  <c r="F31" i="1"/>
  <c r="F4" i="1"/>
  <c r="F6" i="1"/>
  <c r="E62" i="1"/>
  <c r="C41" i="1"/>
  <c r="F84" i="1"/>
  <c r="E58" i="1"/>
  <c r="E41" i="1"/>
  <c r="E24" i="1"/>
  <c r="E17" i="1"/>
  <c r="E16" i="1"/>
  <c r="E6" i="1"/>
  <c r="E12" i="1"/>
  <c r="C184" i="1"/>
  <c r="B184" i="1"/>
  <c r="C168" i="1"/>
  <c r="B168" i="1"/>
  <c r="C155" i="1"/>
  <c r="B155" i="1"/>
  <c r="B32" i="1"/>
  <c r="B42" i="1"/>
  <c r="B59" i="1"/>
  <c r="B85" i="1"/>
  <c r="B103" i="1"/>
  <c r="B108" i="1"/>
  <c r="B117" i="1"/>
  <c r="B135" i="1"/>
  <c r="B156" i="1"/>
  <c r="E84" i="1"/>
  <c r="E31" i="1"/>
  <c r="B187" i="1"/>
  <c r="C187" i="1"/>
  <c r="E13" i="1"/>
  <c r="F12" i="1"/>
  <c r="F187" i="1"/>
  <c r="C13" i="1"/>
  <c r="C32" i="1"/>
  <c r="C42" i="1"/>
  <c r="C59" i="1"/>
  <c r="C85" i="1"/>
  <c r="C103" i="1"/>
  <c r="C108" i="1"/>
  <c r="C117" i="1"/>
  <c r="C135" i="1"/>
  <c r="C156" i="1"/>
  <c r="E187" i="1"/>
  <c r="C169" i="1"/>
  <c r="C185" i="1"/>
  <c r="B169" i="1"/>
  <c r="B185" i="1"/>
  <c r="E32" i="1"/>
  <c r="E42" i="1"/>
  <c r="E59" i="1"/>
  <c r="E85" i="1"/>
  <c r="F13" i="1"/>
  <c r="F32" i="1"/>
  <c r="F42" i="1"/>
  <c r="F59" i="1"/>
  <c r="F85" i="1"/>
  <c r="E103" i="1"/>
  <c r="E108" i="1"/>
  <c r="E117" i="1"/>
  <c r="E135" i="1"/>
  <c r="E156" i="1"/>
  <c r="E169" i="1"/>
  <c r="E185" i="1"/>
  <c r="F103" i="1"/>
  <c r="F108" i="1"/>
  <c r="F117" i="1"/>
  <c r="F135" i="1"/>
  <c r="F156" i="1"/>
  <c r="F169" i="1"/>
  <c r="F185" i="1"/>
</calcChain>
</file>

<file path=xl/sharedStrings.xml><?xml version="1.0" encoding="utf-8"?>
<sst xmlns="http://schemas.openxmlformats.org/spreadsheetml/2006/main" count="308" uniqueCount="196">
  <si>
    <t>January</t>
  </si>
  <si>
    <t># Event Days</t>
  </si>
  <si>
    <t>Attendance</t>
  </si>
  <si>
    <t>Event Dates</t>
  </si>
  <si>
    <t>-</t>
  </si>
  <si>
    <t>Jan 1-2</t>
  </si>
  <si>
    <t>Bride World</t>
  </si>
  <si>
    <t xml:space="preserve">Guitar Show </t>
  </si>
  <si>
    <t>Jan 22-23</t>
  </si>
  <si>
    <t>January Total</t>
  </si>
  <si>
    <t>January YTD</t>
  </si>
  <si>
    <t>February</t>
  </si>
  <si>
    <t>Feb 5-6</t>
  </si>
  <si>
    <t>TBD</t>
  </si>
  <si>
    <t xml:space="preserve">Gem Faire </t>
  </si>
  <si>
    <t>Feb 25-27</t>
  </si>
  <si>
    <t>Feb 18-20</t>
  </si>
  <si>
    <t xml:space="preserve">Home Show </t>
  </si>
  <si>
    <t>Original OC Swap Meet</t>
  </si>
  <si>
    <t>Fight Club OC</t>
  </si>
  <si>
    <t>February Total</t>
  </si>
  <si>
    <t>February YTD</t>
  </si>
  <si>
    <t>March</t>
  </si>
  <si>
    <t>OC First Robotics Competiton</t>
  </si>
  <si>
    <t>Flying Miz Daisy</t>
  </si>
  <si>
    <t>CA Bride &amp; Wedding Expo</t>
  </si>
  <si>
    <t>March Total</t>
  </si>
  <si>
    <t>March YTD</t>
  </si>
  <si>
    <t>April</t>
  </si>
  <si>
    <t>Imaginology</t>
  </si>
  <si>
    <t>April Total</t>
  </si>
  <si>
    <t>April YTD</t>
  </si>
  <si>
    <t>May</t>
  </si>
  <si>
    <t>OC Night Market</t>
  </si>
  <si>
    <t>May 6-8</t>
  </si>
  <si>
    <t>May 13-15</t>
  </si>
  <si>
    <r>
      <t xml:space="preserve">OC Marathon </t>
    </r>
    <r>
      <rPr>
        <i/>
        <sz val="11"/>
        <rFont val="Calibri"/>
        <family val="2"/>
        <scheme val="minor"/>
      </rPr>
      <t>(Overlaps Apr/May)</t>
    </r>
  </si>
  <si>
    <t>Apr 29-May 1</t>
  </si>
  <si>
    <t>Scottish Fest</t>
  </si>
  <si>
    <t>May 28-29</t>
  </si>
  <si>
    <t>Gem Faire</t>
  </si>
  <si>
    <t>May 15-17</t>
  </si>
  <si>
    <t>Speedway - Spring Classic/J Milne</t>
  </si>
  <si>
    <t>Sand Sports Super Swap</t>
  </si>
  <si>
    <t>Millikan High School Prom</t>
  </si>
  <si>
    <t>May Total</t>
  </si>
  <si>
    <t>May YTD</t>
  </si>
  <si>
    <t>June</t>
  </si>
  <si>
    <t>Jun 17-19</t>
  </si>
  <si>
    <t>June Total</t>
  </si>
  <si>
    <t>June YTD</t>
  </si>
  <si>
    <t>July</t>
  </si>
  <si>
    <t>Costa Mesa 4th of July Celebration</t>
  </si>
  <si>
    <t>July Total</t>
  </si>
  <si>
    <t>July YTD</t>
  </si>
  <si>
    <t>August</t>
  </si>
  <si>
    <t>Guitar Show</t>
  </si>
  <si>
    <t>August Total</t>
  </si>
  <si>
    <t>August YTD</t>
  </si>
  <si>
    <t>September</t>
  </si>
  <si>
    <t xml:space="preserve">Sand Sports Super Show </t>
  </si>
  <si>
    <t>Sep 16-18</t>
  </si>
  <si>
    <t>Cruisin' For A Cure</t>
  </si>
  <si>
    <t>September Total</t>
  </si>
  <si>
    <t>September YTD</t>
  </si>
  <si>
    <t>October</t>
  </si>
  <si>
    <t>October Total</t>
  </si>
  <si>
    <t>October YTD</t>
  </si>
  <si>
    <t>November</t>
  </si>
  <si>
    <t>Sugar Plum</t>
  </si>
  <si>
    <t>Nov 12-13</t>
  </si>
  <si>
    <t>Veteran's Day Celebration</t>
  </si>
  <si>
    <t>November Total</t>
  </si>
  <si>
    <t>November YTD</t>
  </si>
  <si>
    <t>December</t>
  </si>
  <si>
    <t>Share The Harvest Packing Party</t>
  </si>
  <si>
    <t>December Total</t>
  </si>
  <si>
    <t>December YTD</t>
  </si>
  <si>
    <t>Grand Total</t>
  </si>
  <si>
    <t>Actual Hours</t>
  </si>
  <si>
    <t>Projected Hours</t>
  </si>
  <si>
    <t>Original Market @ OCF</t>
  </si>
  <si>
    <t>In-n-Out Fundraiser</t>
  </si>
  <si>
    <t>WWSRA</t>
  </si>
  <si>
    <t>Jan 18-20</t>
  </si>
  <si>
    <t>McBride HS Winter Formal</t>
  </si>
  <si>
    <t>Green Day - Band Rehearsals</t>
  </si>
  <si>
    <t>Feb 10-11</t>
  </si>
  <si>
    <t>Repticon</t>
  </si>
  <si>
    <t>Feb 26-27</t>
  </si>
  <si>
    <t>Feb 20-22</t>
  </si>
  <si>
    <t>Mar 10-12</t>
  </si>
  <si>
    <t xml:space="preserve">In-n-Out Fundraiser - Lead </t>
  </si>
  <si>
    <t>Pacific Coast Sportfishing</t>
  </si>
  <si>
    <t>Wu Guonian Gymnastics</t>
  </si>
  <si>
    <t>Night of Lights - Jan</t>
  </si>
  <si>
    <t>USVA - Tet Festival</t>
  </si>
  <si>
    <t>GES - Natural Products Storage</t>
  </si>
  <si>
    <t>02/06-03/19</t>
  </si>
  <si>
    <t xml:space="preserve">CALA Shows, Inc. </t>
  </si>
  <si>
    <t>Palos Verdes HS Winter Formal</t>
  </si>
  <si>
    <t>USVA - Tet Festival - Lead</t>
  </si>
  <si>
    <t>OCFEC Weekend Coverage</t>
  </si>
  <si>
    <t xml:space="preserve">SoCal Men's Gymnastics </t>
  </si>
  <si>
    <t>Auto Research Clinic</t>
  </si>
  <si>
    <t>Mar 25-27</t>
  </si>
  <si>
    <t>Speedway Photoshoot</t>
  </si>
  <si>
    <t>OC Wine Fest</t>
  </si>
  <si>
    <t>Apr 2-3</t>
  </si>
  <si>
    <t>Design Build Competition</t>
  </si>
  <si>
    <t>Apr 6-7</t>
  </si>
  <si>
    <t>Apr 9-10</t>
  </si>
  <si>
    <t>Fight Club OC - ESPN</t>
  </si>
  <si>
    <t>Service Now Innovation Park</t>
  </si>
  <si>
    <t>Apr 12-14</t>
  </si>
  <si>
    <t xml:space="preserve">Fight Club OC  </t>
  </si>
  <si>
    <t>Rock Harbor Easter Services</t>
  </si>
  <si>
    <t>Apr 15 &amp; 17</t>
  </si>
  <si>
    <t>Bubble Run &amp; Foam Glow 5K</t>
  </si>
  <si>
    <t>OCWS - Wine Auction</t>
  </si>
  <si>
    <t>Apr 23-24</t>
  </si>
  <si>
    <t>OC Night Market - Lead</t>
  </si>
  <si>
    <t>Apartment Association OC</t>
  </si>
  <si>
    <t>OCWS - Spring Membership</t>
  </si>
  <si>
    <t>CA Sneaker Convention</t>
  </si>
  <si>
    <t>March of Dimes</t>
  </si>
  <si>
    <t>SOS Taco Night</t>
  </si>
  <si>
    <t>BMW Ride &amp; Drive</t>
  </si>
  <si>
    <t>IPSOS Ride &amp; Drive</t>
  </si>
  <si>
    <t>OCC Commencement Graduation</t>
  </si>
  <si>
    <t>Imaginology - Lead</t>
  </si>
  <si>
    <t>OC Marathon - Lead</t>
  </si>
  <si>
    <t>May 20-24</t>
  </si>
  <si>
    <t>OCC Commencement Graduation - Lead</t>
  </si>
  <si>
    <t>Scottish Fest - Lead</t>
  </si>
  <si>
    <t>Jun 4 -5</t>
  </si>
  <si>
    <t>OC Job Fair</t>
  </si>
  <si>
    <t>Speedway - Harley Night #1</t>
  </si>
  <si>
    <t>The So-Cal Classic Bug-O-Rama</t>
  </si>
  <si>
    <t>Homewine Competition</t>
  </si>
  <si>
    <t>Speedway - Sidecars</t>
  </si>
  <si>
    <t>Michelada Throwdown</t>
  </si>
  <si>
    <t>California Connections Festival Picnic</t>
  </si>
  <si>
    <t>California Connections Graduation</t>
  </si>
  <si>
    <t>California Connections Graduation - Lead</t>
  </si>
  <si>
    <t>Aug 26 - 28</t>
  </si>
  <si>
    <t>Aug 27 - 28</t>
  </si>
  <si>
    <t>CALA Shows</t>
  </si>
  <si>
    <t>Aug 28 - 29</t>
  </si>
  <si>
    <t>K-Play! Fest</t>
  </si>
  <si>
    <t>Sept 3 - 4</t>
  </si>
  <si>
    <t>K-Play! Fest - LEAD</t>
  </si>
  <si>
    <t>Maker Faire</t>
  </si>
  <si>
    <t>Speedway - Knobby Night</t>
  </si>
  <si>
    <t>OC Swapmeet</t>
  </si>
  <si>
    <t>CA Bridal &amp; Wedding Expo</t>
  </si>
  <si>
    <t>Sept 10 - 11</t>
  </si>
  <si>
    <t>Sand Sports Super Show - LEAD</t>
  </si>
  <si>
    <t>Cruisin' For A Cure - LEAD</t>
  </si>
  <si>
    <t>CA Connections Fall Festival</t>
  </si>
  <si>
    <t>Speedway - National Championship</t>
  </si>
  <si>
    <t>SHHS 50th Reunion</t>
  </si>
  <si>
    <t>Night at the Fights</t>
  </si>
  <si>
    <t>Speedway - Harley Finals</t>
  </si>
  <si>
    <t>Bridestone Drive &amp; Learn</t>
  </si>
  <si>
    <t>Oct 11 - 14</t>
  </si>
  <si>
    <t>Oct 14 - 16</t>
  </si>
  <si>
    <t>Home Expo</t>
  </si>
  <si>
    <t>Oct 15 - 16</t>
  </si>
  <si>
    <t>DesignConnect 2022</t>
  </si>
  <si>
    <t>OC Japan Fair</t>
  </si>
  <si>
    <t>Oct 21 - 23</t>
  </si>
  <si>
    <t>OC Boo HaHa</t>
  </si>
  <si>
    <t>LCWW Cat Extravaganza</t>
  </si>
  <si>
    <t>Nov 10 - 12</t>
  </si>
  <si>
    <t>Nov 25 - Jan 1</t>
  </si>
  <si>
    <t>Creative Babe</t>
  </si>
  <si>
    <t>Share Our Selves</t>
  </si>
  <si>
    <t>Glidewell Holiday Party</t>
  </si>
  <si>
    <t>Sift Auto Research</t>
  </si>
  <si>
    <t>Oct 13 - 15</t>
  </si>
  <si>
    <t>OCFEC Additional Weekend Coverage</t>
  </si>
  <si>
    <t>Elite Video Shoot</t>
  </si>
  <si>
    <t>OCWS Fall Membership</t>
  </si>
  <si>
    <t>IBJJF Jui Jitsu Tournament</t>
  </si>
  <si>
    <t>Fight Club</t>
  </si>
  <si>
    <t>Dec 12-14</t>
  </si>
  <si>
    <t>Ernst and Young Holiday Party</t>
  </si>
  <si>
    <t>OC Boo HaHa - Lead</t>
  </si>
  <si>
    <t>Winterfest 2022</t>
  </si>
  <si>
    <t>Sugoi Saturday Anime Swapmeet</t>
  </si>
  <si>
    <t>Research Design Specialist - Auto Research</t>
  </si>
  <si>
    <t>Dec 13 - 16</t>
  </si>
  <si>
    <t>Pumpkin Patch</t>
  </si>
  <si>
    <t>Christmas Tree lot</t>
  </si>
  <si>
    <t>2022 Interim Event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</si>
</sst>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-&quot;_);_(@_)"/>
  </numFmts>
  <fonts count="8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0.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4">
    <xf numFmtId="0" fontId="0" fillId="0" borderId="0" xfId="0"/>
    <xf numFmtId="37" fontId="2" fillId="0" borderId="1" xfId="0" applyNumberFormat="1" applyFont="1" applyFill="1" applyBorder="1"/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 indent="1"/>
    </xf>
    <xf numFmtId="14" fontId="2" fillId="0" borderId="1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left" indent="1"/>
    </xf>
    <xf numFmtId="2" fontId="2" fillId="0" borderId="1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left" indent="1"/>
    </xf>
    <xf numFmtId="16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right"/>
    </xf>
    <xf numFmtId="0" fontId="6" fillId="0" borderId="0" xfId="0" applyFont="1" applyFill="1" applyAlignment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Continuous"/>
    </xf>
    <xf numFmtId="0" fontId="2" fillId="0" borderId="0" xfId="0" applyFont="1" applyFill="1"/>
    <xf numFmtId="0" fontId="1" fillId="0" borderId="1" xfId="0" applyFont="1" applyFill="1" applyBorder="1"/>
    <xf numFmtId="41" fontId="2" fillId="0" borderId="1" xfId="0" applyNumberFormat="1" applyFont="1" applyFill="1" applyBorder="1" applyAlignment="1">
      <alignment horizontal="right"/>
    </xf>
    <xf numFmtId="37" fontId="1" fillId="0" borderId="1" xfId="0" applyNumberFormat="1" applyFont="1" applyFill="1" applyBorder="1"/>
    <xf numFmtId="41" fontId="2" fillId="0" borderId="1" xfId="0" applyNumberFormat="1" applyFont="1" applyFill="1" applyBorder="1" applyAlignment="1">
      <alignment horizontal="center"/>
    </xf>
    <xf numFmtId="2" fontId="1" fillId="0" borderId="1" xfId="0" applyNumberFormat="1" applyFont="1" applyFill="1" applyBorder="1"/>
    <xf numFmtId="14" fontId="4" fillId="0" borderId="1" xfId="0" applyNumberFormat="1" applyFont="1" applyFill="1" applyBorder="1" applyAlignment="1">
      <alignment horizontal="center"/>
    </xf>
    <xf numFmtId="41" fontId="1" fillId="0" borderId="1" xfId="0" applyNumberFormat="1" applyFont="1" applyFill="1" applyBorder="1" applyAlignment="1">
      <alignment horizontal="right"/>
    </xf>
    <xf numFmtId="2" fontId="1" fillId="0" borderId="1" xfId="1" applyNumberFormat="1" applyFont="1" applyFill="1" applyBorder="1" applyAlignment="1">
      <alignment horizontal="right"/>
    </xf>
    <xf numFmtId="2" fontId="1" fillId="0" borderId="1" xfId="1" applyNumberFormat="1" applyFont="1" applyFill="1" applyBorder="1"/>
    <xf numFmtId="37" fontId="1" fillId="0" borderId="0" xfId="0" applyNumberFormat="1" applyFont="1" applyFill="1" applyBorder="1" applyAlignment="1">
      <alignment horizontal="center"/>
    </xf>
    <xf numFmtId="37" fontId="1" fillId="0" borderId="0" xfId="0" applyNumberFormat="1" applyFont="1" applyFill="1" applyBorder="1"/>
    <xf numFmtId="43" fontId="1" fillId="0" borderId="1" xfId="2" applyFont="1" applyFill="1" applyBorder="1"/>
    <xf numFmtId="37" fontId="1" fillId="0" borderId="2" xfId="0" applyNumberFormat="1" applyFont="1" applyFill="1" applyBorder="1"/>
    <xf numFmtId="41" fontId="2" fillId="0" borderId="2" xfId="0" applyNumberFormat="1" applyFont="1" applyFill="1" applyBorder="1" applyAlignment="1">
      <alignment horizontal="center"/>
    </xf>
    <xf numFmtId="2" fontId="1" fillId="0" borderId="2" xfId="0" applyNumberFormat="1" applyFont="1" applyFill="1" applyBorder="1"/>
    <xf numFmtId="41" fontId="2" fillId="0" borderId="0" xfId="0" applyNumberFormat="1" applyFont="1" applyFill="1" applyBorder="1" applyAlignment="1">
      <alignment horizontal="center"/>
    </xf>
    <xf numFmtId="39" fontId="1" fillId="0" borderId="1" xfId="0" applyNumberFormat="1" applyFont="1" applyFill="1" applyBorder="1"/>
    <xf numFmtId="37" fontId="2" fillId="0" borderId="0" xfId="0" applyNumberFormat="1" applyFont="1" applyFill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7" fontId="1" fillId="0" borderId="0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37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37" fontId="2" fillId="0" borderId="0" xfId="0" applyNumberFormat="1" applyFont="1" applyFill="1" applyAlignment="1">
      <alignment horizontal="center" vertical="center"/>
    </xf>
    <xf numFmtId="41" fontId="1" fillId="0" borderId="1" xfId="0" applyNumberFormat="1" applyFont="1" applyFill="1" applyBorder="1" applyAlignment="1">
      <alignment horizontal="left" vertical="center" indent="1"/>
    </xf>
    <xf numFmtId="0" fontId="2" fillId="0" borderId="3" xfId="0" applyFont="1" applyFill="1" applyBorder="1"/>
    <xf numFmtId="0" fontId="2" fillId="0" borderId="3" xfId="0" applyFont="1" applyFill="1" applyBorder="1" applyAlignment="1">
      <alignment horizontal="center" vertical="center"/>
    </xf>
    <xf numFmtId="37" fontId="2" fillId="0" borderId="3" xfId="0" applyNumberFormat="1" applyFont="1" applyFill="1" applyBorder="1"/>
    <xf numFmtId="14" fontId="2" fillId="0" borderId="3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right"/>
    </xf>
    <xf numFmtId="41" fontId="2" fillId="0" borderId="3" xfId="0" applyNumberFormat="1" applyFont="1" applyFill="1" applyBorder="1" applyAlignment="1">
      <alignment horizontal="right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9"/>
  <sheetViews>
    <sheetView tabSelected="1" zoomScale="90" zoomScaleNormal="90" workbookViewId="0">
      <selection activeCell="J31" sqref="J31"/>
    </sheetView>
  </sheetViews>
  <sheetFormatPr defaultColWidth="9.109375" defaultRowHeight="14.4" x14ac:dyDescent="0.3"/>
  <cols>
    <col min="1" max="1" width="36.109375" style="14" customWidth="1"/>
    <col min="2" max="2" width="11.6640625" style="40" customWidth="1"/>
    <col min="3" max="3" width="11.6640625" style="14" customWidth="1"/>
    <col min="4" max="4" width="12.5546875" style="14" customWidth="1"/>
    <col min="5" max="5" width="15.6640625" style="14" bestFit="1" customWidth="1"/>
    <col min="6" max="6" width="12.6640625" style="14" bestFit="1" customWidth="1"/>
    <col min="7" max="16384" width="9.109375" style="14"/>
  </cols>
  <sheetData>
    <row r="1" spans="1:6" ht="21" x14ac:dyDescent="0.4">
      <c r="A1" s="11" t="s">
        <v>195</v>
      </c>
      <c r="B1" s="36"/>
      <c r="C1" s="11"/>
      <c r="D1" s="11"/>
      <c r="E1" s="13"/>
      <c r="F1" s="13"/>
    </row>
    <row r="2" spans="1:6" ht="21" x14ac:dyDescent="0.4">
      <c r="A2" s="11"/>
      <c r="B2" s="36"/>
      <c r="C2" s="11"/>
      <c r="D2" s="11"/>
      <c r="E2" s="13"/>
      <c r="F2" s="13"/>
    </row>
    <row r="3" spans="1:6" x14ac:dyDescent="0.3">
      <c r="A3" s="33" t="s">
        <v>0</v>
      </c>
      <c r="B3" s="37" t="s">
        <v>1</v>
      </c>
      <c r="C3" s="34" t="s">
        <v>2</v>
      </c>
      <c r="D3" s="34" t="s">
        <v>3</v>
      </c>
      <c r="E3" s="35" t="s">
        <v>80</v>
      </c>
      <c r="F3" s="35" t="s">
        <v>79</v>
      </c>
    </row>
    <row r="4" spans="1:6" x14ac:dyDescent="0.3">
      <c r="A4" s="2" t="s">
        <v>95</v>
      </c>
      <c r="B4" s="38">
        <v>2</v>
      </c>
      <c r="C4" s="16">
        <v>2000</v>
      </c>
      <c r="D4" s="5" t="s">
        <v>5</v>
      </c>
      <c r="E4" s="16">
        <v>34</v>
      </c>
      <c r="F4" s="10">
        <f>13.98+14.05</f>
        <v>28.03</v>
      </c>
    </row>
    <row r="5" spans="1:6" x14ac:dyDescent="0.3">
      <c r="A5" s="2" t="s">
        <v>6</v>
      </c>
      <c r="B5" s="38">
        <v>1</v>
      </c>
      <c r="C5" s="1">
        <v>2000</v>
      </c>
      <c r="D5" s="5">
        <v>44570</v>
      </c>
      <c r="E5" s="16">
        <v>40</v>
      </c>
      <c r="F5" s="10">
        <v>39.94</v>
      </c>
    </row>
    <row r="6" spans="1:6" x14ac:dyDescent="0.3">
      <c r="A6" s="2" t="s">
        <v>82</v>
      </c>
      <c r="B6" s="38">
        <v>1</v>
      </c>
      <c r="C6" s="1">
        <v>1000</v>
      </c>
      <c r="D6" s="5">
        <v>44576</v>
      </c>
      <c r="E6" s="16">
        <f>12+90+16</f>
        <v>118</v>
      </c>
      <c r="F6" s="10">
        <f>11.96+89.97+16.09</f>
        <v>118.02000000000001</v>
      </c>
    </row>
    <row r="7" spans="1:6" x14ac:dyDescent="0.3">
      <c r="A7" s="2" t="s">
        <v>92</v>
      </c>
      <c r="B7" s="38"/>
      <c r="C7" s="1">
        <v>0</v>
      </c>
      <c r="D7" s="5">
        <v>44576</v>
      </c>
      <c r="E7" s="16">
        <v>9</v>
      </c>
      <c r="F7" s="10">
        <v>9</v>
      </c>
    </row>
    <row r="8" spans="1:6" x14ac:dyDescent="0.3">
      <c r="A8" s="2" t="s">
        <v>83</v>
      </c>
      <c r="B8" s="38">
        <v>3</v>
      </c>
      <c r="C8" s="1">
        <v>200</v>
      </c>
      <c r="D8" s="5" t="s">
        <v>84</v>
      </c>
      <c r="E8" s="16">
        <v>52</v>
      </c>
      <c r="F8" s="10">
        <v>52.66</v>
      </c>
    </row>
    <row r="9" spans="1:6" x14ac:dyDescent="0.3">
      <c r="A9" s="2" t="s">
        <v>7</v>
      </c>
      <c r="B9" s="38">
        <v>2</v>
      </c>
      <c r="C9" s="1">
        <v>2000</v>
      </c>
      <c r="D9" s="5" t="s">
        <v>8</v>
      </c>
      <c r="E9" s="16">
        <v>38</v>
      </c>
      <c r="F9" s="10">
        <v>37.51</v>
      </c>
    </row>
    <row r="10" spans="1:6" x14ac:dyDescent="0.3">
      <c r="A10" s="2" t="s">
        <v>81</v>
      </c>
      <c r="B10" s="38">
        <v>1</v>
      </c>
      <c r="C10" s="1">
        <v>3500</v>
      </c>
      <c r="D10" s="5">
        <v>44583</v>
      </c>
      <c r="E10" s="16">
        <v>24</v>
      </c>
      <c r="F10" s="10">
        <v>23.94</v>
      </c>
    </row>
    <row r="11" spans="1:6" x14ac:dyDescent="0.3">
      <c r="A11" s="2" t="s">
        <v>94</v>
      </c>
      <c r="B11" s="38">
        <v>1</v>
      </c>
      <c r="C11" s="1">
        <v>1500</v>
      </c>
      <c r="D11" s="5">
        <v>44590</v>
      </c>
      <c r="E11" s="16">
        <v>64</v>
      </c>
      <c r="F11" s="10">
        <v>64.37</v>
      </c>
    </row>
    <row r="12" spans="1:6" x14ac:dyDescent="0.3">
      <c r="A12" s="4" t="s">
        <v>9</v>
      </c>
      <c r="B12" s="47">
        <f>SUM(B4:B11)</f>
        <v>11</v>
      </c>
      <c r="C12" s="17">
        <f>SUM(C4:C11)</f>
        <v>12200</v>
      </c>
      <c r="D12" s="18" t="s">
        <v>4</v>
      </c>
      <c r="E12" s="19">
        <f>SUM(E4:E11)</f>
        <v>379</v>
      </c>
      <c r="F12" s="19">
        <f>SUM(F4:F11)</f>
        <v>373.47</v>
      </c>
    </row>
    <row r="13" spans="1:6" x14ac:dyDescent="0.3">
      <c r="A13" s="4" t="s">
        <v>10</v>
      </c>
      <c r="B13" s="39">
        <f>B12</f>
        <v>11</v>
      </c>
      <c r="C13" s="17">
        <f>C12</f>
        <v>12200</v>
      </c>
      <c r="D13" s="18" t="s">
        <v>4</v>
      </c>
      <c r="E13" s="19">
        <f>E12</f>
        <v>379</v>
      </c>
      <c r="F13" s="19">
        <f t="shared" ref="F13" si="0">F12</f>
        <v>373.47</v>
      </c>
    </row>
    <row r="14" spans="1:6" x14ac:dyDescent="0.3">
      <c r="D14" s="12"/>
    </row>
    <row r="15" spans="1:6" x14ac:dyDescent="0.3">
      <c r="A15" s="33" t="s">
        <v>11</v>
      </c>
      <c r="B15" s="37" t="s">
        <v>1</v>
      </c>
      <c r="C15" s="34" t="s">
        <v>2</v>
      </c>
      <c r="D15" s="34" t="s">
        <v>3</v>
      </c>
      <c r="E15" s="35" t="s">
        <v>80</v>
      </c>
      <c r="F15" s="35" t="s">
        <v>79</v>
      </c>
    </row>
    <row r="16" spans="1:6" x14ac:dyDescent="0.3">
      <c r="A16" s="2" t="s">
        <v>96</v>
      </c>
      <c r="B16" s="38">
        <v>2</v>
      </c>
      <c r="C16" s="1">
        <v>50000</v>
      </c>
      <c r="D16" s="5" t="s">
        <v>12</v>
      </c>
      <c r="E16" s="7">
        <f>587-31</f>
        <v>556</v>
      </c>
      <c r="F16" s="7">
        <v>547.66999999999996</v>
      </c>
    </row>
    <row r="17" spans="1:6" x14ac:dyDescent="0.3">
      <c r="A17" s="2" t="s">
        <v>101</v>
      </c>
      <c r="B17" s="38"/>
      <c r="C17" s="1"/>
      <c r="D17" s="5"/>
      <c r="E17" s="7">
        <f>16+15</f>
        <v>31</v>
      </c>
      <c r="F17" s="7">
        <v>31.52</v>
      </c>
    </row>
    <row r="18" spans="1:6" x14ac:dyDescent="0.3">
      <c r="A18" s="2" t="s">
        <v>85</v>
      </c>
      <c r="B18" s="38">
        <v>1</v>
      </c>
      <c r="C18" s="1"/>
      <c r="D18" s="5">
        <v>44597</v>
      </c>
      <c r="E18" s="7">
        <v>18</v>
      </c>
      <c r="F18" s="7">
        <v>16.88</v>
      </c>
    </row>
    <row r="19" spans="1:6" x14ac:dyDescent="0.3">
      <c r="A19" s="2" t="s">
        <v>97</v>
      </c>
      <c r="B19" s="38">
        <v>41</v>
      </c>
      <c r="C19" s="1">
        <v>0</v>
      </c>
      <c r="D19" s="5" t="s">
        <v>98</v>
      </c>
      <c r="E19" s="7">
        <v>0</v>
      </c>
      <c r="F19" s="7">
        <v>0</v>
      </c>
    </row>
    <row r="20" spans="1:6" x14ac:dyDescent="0.3">
      <c r="A20" s="2" t="s">
        <v>86</v>
      </c>
      <c r="B20" s="38">
        <v>2</v>
      </c>
      <c r="C20" s="1"/>
      <c r="D20" s="5" t="s">
        <v>87</v>
      </c>
      <c r="E20" s="7">
        <v>36</v>
      </c>
      <c r="F20" s="7">
        <v>36.18</v>
      </c>
    </row>
    <row r="21" spans="1:6" x14ac:dyDescent="0.3">
      <c r="A21" s="2" t="s">
        <v>81</v>
      </c>
      <c r="B21" s="38">
        <v>1</v>
      </c>
      <c r="C21" s="1">
        <v>3500</v>
      </c>
      <c r="D21" s="5">
        <v>44604</v>
      </c>
      <c r="E21" s="7">
        <v>24</v>
      </c>
      <c r="F21" s="7">
        <v>19.7</v>
      </c>
    </row>
    <row r="22" spans="1:6" x14ac:dyDescent="0.3">
      <c r="A22" s="2" t="s">
        <v>19</v>
      </c>
      <c r="B22" s="38">
        <v>1</v>
      </c>
      <c r="C22" s="1"/>
      <c r="D22" s="5">
        <v>44609</v>
      </c>
      <c r="E22" s="7">
        <v>13</v>
      </c>
      <c r="F22" s="7">
        <v>15.04</v>
      </c>
    </row>
    <row r="23" spans="1:6" x14ac:dyDescent="0.3">
      <c r="A23" s="2" t="s">
        <v>93</v>
      </c>
      <c r="B23" s="38">
        <v>3</v>
      </c>
      <c r="C23" s="1">
        <v>2000</v>
      </c>
      <c r="D23" s="5" t="s">
        <v>16</v>
      </c>
      <c r="E23" s="7">
        <v>122</v>
      </c>
      <c r="F23" s="7">
        <v>120.4</v>
      </c>
    </row>
    <row r="24" spans="1:6" x14ac:dyDescent="0.3">
      <c r="A24" s="2" t="s">
        <v>99</v>
      </c>
      <c r="B24" s="38">
        <v>3</v>
      </c>
      <c r="C24" s="1"/>
      <c r="D24" s="5" t="s">
        <v>90</v>
      </c>
      <c r="E24" s="7">
        <f>16+40+44+28+12</f>
        <v>140</v>
      </c>
      <c r="F24" s="7">
        <v>140.44</v>
      </c>
    </row>
    <row r="25" spans="1:6" x14ac:dyDescent="0.3">
      <c r="A25" s="2" t="s">
        <v>14</v>
      </c>
      <c r="B25" s="38">
        <v>3</v>
      </c>
      <c r="C25" s="1">
        <v>2500</v>
      </c>
      <c r="D25" s="20" t="s">
        <v>15</v>
      </c>
      <c r="E25" s="7">
        <v>70</v>
      </c>
      <c r="F25" s="7">
        <v>71.36</v>
      </c>
    </row>
    <row r="26" spans="1:6" x14ac:dyDescent="0.3">
      <c r="A26" s="2" t="s">
        <v>17</v>
      </c>
      <c r="B26" s="38">
        <v>2</v>
      </c>
      <c r="C26" s="1">
        <v>3000</v>
      </c>
      <c r="D26" s="5" t="s">
        <v>89</v>
      </c>
      <c r="E26" s="7">
        <v>49</v>
      </c>
      <c r="F26" s="7">
        <v>49.01</v>
      </c>
    </row>
    <row r="27" spans="1:6" x14ac:dyDescent="0.3">
      <c r="A27" s="2" t="s">
        <v>88</v>
      </c>
      <c r="B27" s="38">
        <v>2</v>
      </c>
      <c r="C27" s="1"/>
      <c r="D27" s="5" t="s">
        <v>89</v>
      </c>
      <c r="E27" s="7">
        <v>52</v>
      </c>
      <c r="F27" s="7">
        <v>51.74</v>
      </c>
    </row>
    <row r="28" spans="1:6" x14ac:dyDescent="0.3">
      <c r="A28" s="2" t="s">
        <v>81</v>
      </c>
      <c r="B28" s="38">
        <v>1</v>
      </c>
      <c r="C28" s="1">
        <v>1000</v>
      </c>
      <c r="D28" s="5">
        <v>44618</v>
      </c>
      <c r="E28" s="7">
        <v>24</v>
      </c>
      <c r="F28" s="7">
        <v>23.97</v>
      </c>
    </row>
    <row r="29" spans="1:6" x14ac:dyDescent="0.3">
      <c r="A29" s="2" t="s">
        <v>100</v>
      </c>
      <c r="B29" s="38">
        <v>1</v>
      </c>
      <c r="C29" s="1">
        <v>700</v>
      </c>
      <c r="D29" s="5">
        <v>44618</v>
      </c>
      <c r="E29" s="7">
        <v>30</v>
      </c>
      <c r="F29" s="7">
        <v>29.94</v>
      </c>
    </row>
    <row r="30" spans="1:6" x14ac:dyDescent="0.3">
      <c r="A30" s="2" t="s">
        <v>102</v>
      </c>
      <c r="B30" s="38">
        <v>2</v>
      </c>
      <c r="C30" s="1"/>
      <c r="D30" s="5" t="s">
        <v>89</v>
      </c>
      <c r="E30" s="7">
        <v>24</v>
      </c>
      <c r="F30" s="7">
        <v>24</v>
      </c>
    </row>
    <row r="31" spans="1:6" x14ac:dyDescent="0.3">
      <c r="A31" s="4" t="s">
        <v>20</v>
      </c>
      <c r="B31" s="41">
        <f>SUM(B16:B30)</f>
        <v>65</v>
      </c>
      <c r="C31" s="21">
        <f>SUM(C16:C30)</f>
        <v>62700</v>
      </c>
      <c r="D31" s="18" t="s">
        <v>4</v>
      </c>
      <c r="E31" s="22">
        <f>SUM(E16:E30)</f>
        <v>1189</v>
      </c>
      <c r="F31" s="22">
        <f>SUM(F16:F30)</f>
        <v>1177.8500000000001</v>
      </c>
    </row>
    <row r="32" spans="1:6" x14ac:dyDescent="0.3">
      <c r="A32" s="4" t="s">
        <v>21</v>
      </c>
      <c r="B32" s="39">
        <f>B13+B31</f>
        <v>76</v>
      </c>
      <c r="C32" s="17">
        <f>C13+C31</f>
        <v>74900</v>
      </c>
      <c r="D32" s="18" t="s">
        <v>4</v>
      </c>
      <c r="E32" s="23">
        <f>E31+E13</f>
        <v>1568</v>
      </c>
      <c r="F32" s="23">
        <f>F31+F13</f>
        <v>1551.3200000000002</v>
      </c>
    </row>
    <row r="33" spans="1:6" x14ac:dyDescent="0.3">
      <c r="A33" s="8"/>
      <c r="B33" s="42"/>
      <c r="C33" s="25"/>
      <c r="D33" s="24"/>
      <c r="E33" s="25"/>
      <c r="F33" s="25"/>
    </row>
    <row r="34" spans="1:6" x14ac:dyDescent="0.3">
      <c r="A34" s="33" t="s">
        <v>22</v>
      </c>
      <c r="B34" s="37" t="s">
        <v>1</v>
      </c>
      <c r="C34" s="34" t="s">
        <v>2</v>
      </c>
      <c r="D34" s="34" t="s">
        <v>3</v>
      </c>
      <c r="E34" s="35" t="s">
        <v>80</v>
      </c>
      <c r="F34" s="35" t="s">
        <v>79</v>
      </c>
    </row>
    <row r="35" spans="1:6" x14ac:dyDescent="0.3">
      <c r="A35" s="2" t="s">
        <v>25</v>
      </c>
      <c r="B35" s="38">
        <v>3</v>
      </c>
      <c r="C35" s="1">
        <v>6000</v>
      </c>
      <c r="D35" s="5">
        <v>44626</v>
      </c>
      <c r="E35" s="7">
        <v>29</v>
      </c>
      <c r="F35" s="10">
        <v>29.52</v>
      </c>
    </row>
    <row r="36" spans="1:6" x14ac:dyDescent="0.3">
      <c r="A36" s="2" t="s">
        <v>23</v>
      </c>
      <c r="B36" s="38">
        <v>3</v>
      </c>
      <c r="C36" s="1">
        <v>6000</v>
      </c>
      <c r="D36" s="5" t="s">
        <v>91</v>
      </c>
      <c r="E36" s="7">
        <v>264.5</v>
      </c>
      <c r="F36" s="10">
        <v>252.03</v>
      </c>
    </row>
    <row r="37" spans="1:6" x14ac:dyDescent="0.3">
      <c r="A37" s="2" t="s">
        <v>81</v>
      </c>
      <c r="B37" s="38">
        <v>1</v>
      </c>
      <c r="C37" s="1">
        <v>3500</v>
      </c>
      <c r="D37" s="5">
        <v>44632</v>
      </c>
      <c r="E37" s="7">
        <v>24</v>
      </c>
      <c r="F37" s="10">
        <v>23.96</v>
      </c>
    </row>
    <row r="38" spans="1:6" x14ac:dyDescent="0.3">
      <c r="A38" s="2" t="s">
        <v>103</v>
      </c>
      <c r="B38" s="38">
        <v>1</v>
      </c>
      <c r="C38" s="1">
        <v>1800</v>
      </c>
      <c r="D38" s="5">
        <v>44646</v>
      </c>
      <c r="E38" s="7">
        <v>118</v>
      </c>
      <c r="F38" s="10">
        <v>114.17</v>
      </c>
    </row>
    <row r="39" spans="1:6" x14ac:dyDescent="0.3">
      <c r="A39" s="2" t="s">
        <v>104</v>
      </c>
      <c r="B39" s="38">
        <v>1</v>
      </c>
      <c r="C39" s="1">
        <v>3500</v>
      </c>
      <c r="D39" s="5" t="s">
        <v>105</v>
      </c>
      <c r="E39" s="7">
        <v>64</v>
      </c>
      <c r="F39" s="10">
        <v>64.09</v>
      </c>
    </row>
    <row r="40" spans="1:6" x14ac:dyDescent="0.3">
      <c r="A40" s="2" t="s">
        <v>81</v>
      </c>
      <c r="B40" s="38">
        <v>1</v>
      </c>
      <c r="C40" s="1">
        <v>1000</v>
      </c>
      <c r="D40" s="5">
        <v>44646</v>
      </c>
      <c r="E40" s="7">
        <v>24</v>
      </c>
      <c r="F40" s="10">
        <v>24.05</v>
      </c>
    </row>
    <row r="41" spans="1:6" x14ac:dyDescent="0.3">
      <c r="A41" s="4" t="s">
        <v>26</v>
      </c>
      <c r="B41" s="41">
        <f>SUM(B35:B40)</f>
        <v>10</v>
      </c>
      <c r="C41" s="17">
        <f>SUM(C35:C40)</f>
        <v>21800</v>
      </c>
      <c r="D41" s="18" t="s">
        <v>4</v>
      </c>
      <c r="E41" s="19">
        <f>SUM(E35:E40)</f>
        <v>523.5</v>
      </c>
      <c r="F41" s="19">
        <f>SUM(F35:F40)</f>
        <v>507.82</v>
      </c>
    </row>
    <row r="42" spans="1:6" x14ac:dyDescent="0.3">
      <c r="A42" s="4" t="s">
        <v>27</v>
      </c>
      <c r="B42" s="43">
        <f>B32+B41</f>
        <v>86</v>
      </c>
      <c r="C42" s="17">
        <f>C32+C41</f>
        <v>96700</v>
      </c>
      <c r="D42" s="18" t="s">
        <v>4</v>
      </c>
      <c r="E42" s="19">
        <f>E41+E32</f>
        <v>2091.5</v>
      </c>
      <c r="F42" s="19">
        <f>F41+F32</f>
        <v>2059.1400000000003</v>
      </c>
    </row>
    <row r="43" spans="1:6" x14ac:dyDescent="0.3">
      <c r="D43" s="12"/>
    </row>
    <row r="44" spans="1:6" x14ac:dyDescent="0.3">
      <c r="A44" s="33" t="s">
        <v>28</v>
      </c>
      <c r="B44" s="37" t="s">
        <v>1</v>
      </c>
      <c r="C44" s="34" t="s">
        <v>2</v>
      </c>
      <c r="D44" s="34" t="s">
        <v>3</v>
      </c>
      <c r="E44" s="35" t="s">
        <v>80</v>
      </c>
      <c r="F44" s="35" t="s">
        <v>79</v>
      </c>
    </row>
    <row r="45" spans="1:6" x14ac:dyDescent="0.3">
      <c r="A45" s="2" t="s">
        <v>24</v>
      </c>
      <c r="B45" s="38">
        <v>1</v>
      </c>
      <c r="C45" s="1">
        <v>1000</v>
      </c>
      <c r="D45" s="5">
        <v>44653</v>
      </c>
      <c r="E45" s="7">
        <v>20</v>
      </c>
      <c r="F45" s="10">
        <v>20.29</v>
      </c>
    </row>
    <row r="46" spans="1:6" x14ac:dyDescent="0.3">
      <c r="A46" s="2" t="s">
        <v>106</v>
      </c>
      <c r="B46" s="38">
        <v>1</v>
      </c>
      <c r="C46" s="1"/>
      <c r="D46" s="5">
        <v>44654</v>
      </c>
      <c r="E46" s="7">
        <v>10</v>
      </c>
      <c r="F46" s="10">
        <v>10.07</v>
      </c>
    </row>
    <row r="47" spans="1:6" x14ac:dyDescent="0.3">
      <c r="A47" s="2" t="s">
        <v>107</v>
      </c>
      <c r="B47" s="38">
        <v>2</v>
      </c>
      <c r="C47" s="1">
        <v>1800</v>
      </c>
      <c r="D47" s="9" t="s">
        <v>108</v>
      </c>
      <c r="E47" s="7">
        <v>71</v>
      </c>
      <c r="F47" s="10">
        <v>70.150000000000006</v>
      </c>
    </row>
    <row r="48" spans="1:6" x14ac:dyDescent="0.3">
      <c r="A48" s="2" t="s">
        <v>109</v>
      </c>
      <c r="B48" s="38">
        <v>2</v>
      </c>
      <c r="C48" s="1">
        <v>1000</v>
      </c>
      <c r="D48" s="9" t="s">
        <v>110</v>
      </c>
      <c r="E48" s="7">
        <v>68</v>
      </c>
      <c r="F48" s="10">
        <v>57.73</v>
      </c>
    </row>
    <row r="49" spans="1:6" x14ac:dyDescent="0.3">
      <c r="A49" s="2" t="s">
        <v>130</v>
      </c>
      <c r="B49" s="38"/>
      <c r="C49" s="1"/>
      <c r="D49" s="3" t="s">
        <v>111</v>
      </c>
      <c r="E49" s="7">
        <v>16</v>
      </c>
      <c r="F49" s="10">
        <v>16.07</v>
      </c>
    </row>
    <row r="50" spans="1:6" x14ac:dyDescent="0.3">
      <c r="A50" s="2" t="s">
        <v>29</v>
      </c>
      <c r="B50" s="38">
        <v>2</v>
      </c>
      <c r="C50" s="1">
        <v>35000</v>
      </c>
      <c r="D50" s="3" t="s">
        <v>111</v>
      </c>
      <c r="E50" s="7">
        <v>304</v>
      </c>
      <c r="F50" s="10">
        <v>304.99</v>
      </c>
    </row>
    <row r="51" spans="1:6" x14ac:dyDescent="0.3">
      <c r="A51" s="2" t="s">
        <v>112</v>
      </c>
      <c r="B51" s="38">
        <v>1</v>
      </c>
      <c r="C51" s="1">
        <v>1200</v>
      </c>
      <c r="D51" s="5">
        <v>44660</v>
      </c>
      <c r="E51" s="7">
        <v>28</v>
      </c>
      <c r="F51" s="10">
        <v>30.17</v>
      </c>
    </row>
    <row r="52" spans="1:6" x14ac:dyDescent="0.3">
      <c r="A52" s="2" t="s">
        <v>113</v>
      </c>
      <c r="B52" s="38">
        <v>3</v>
      </c>
      <c r="C52" s="1">
        <v>120</v>
      </c>
      <c r="D52" s="3" t="s">
        <v>114</v>
      </c>
      <c r="E52" s="7">
        <v>54</v>
      </c>
      <c r="F52" s="10">
        <v>69.930000000000007</v>
      </c>
    </row>
    <row r="53" spans="1:6" x14ac:dyDescent="0.3">
      <c r="A53" s="2" t="s">
        <v>115</v>
      </c>
      <c r="B53" s="38">
        <v>1</v>
      </c>
      <c r="C53" s="1">
        <v>1200</v>
      </c>
      <c r="D53" s="5">
        <v>44665</v>
      </c>
      <c r="E53" s="7">
        <v>13</v>
      </c>
      <c r="F53" s="10">
        <v>13.17</v>
      </c>
    </row>
    <row r="54" spans="1:6" x14ac:dyDescent="0.3">
      <c r="A54" s="2" t="s">
        <v>116</v>
      </c>
      <c r="B54" s="38">
        <v>2</v>
      </c>
      <c r="C54" s="1">
        <v>2650</v>
      </c>
      <c r="D54" s="3" t="s">
        <v>117</v>
      </c>
      <c r="E54" s="7">
        <v>54</v>
      </c>
      <c r="F54" s="10">
        <v>54.75</v>
      </c>
    </row>
    <row r="55" spans="1:6" x14ac:dyDescent="0.3">
      <c r="A55" s="2" t="s">
        <v>118</v>
      </c>
      <c r="B55" s="38">
        <v>1</v>
      </c>
      <c r="C55" s="1">
        <v>11000</v>
      </c>
      <c r="D55" s="5">
        <v>44667</v>
      </c>
      <c r="E55" s="7">
        <v>80</v>
      </c>
      <c r="F55" s="10">
        <v>80.31</v>
      </c>
    </row>
    <row r="56" spans="1:6" x14ac:dyDescent="0.3">
      <c r="A56" s="2" t="s">
        <v>119</v>
      </c>
      <c r="B56" s="38">
        <v>1</v>
      </c>
      <c r="C56" s="16">
        <v>150</v>
      </c>
      <c r="D56" s="5">
        <v>44674</v>
      </c>
      <c r="E56" s="7">
        <v>4</v>
      </c>
      <c r="F56" s="10">
        <v>4</v>
      </c>
    </row>
    <row r="57" spans="1:6" x14ac:dyDescent="0.3">
      <c r="A57" s="2" t="s">
        <v>81</v>
      </c>
      <c r="B57" s="38">
        <v>2</v>
      </c>
      <c r="C57" s="16">
        <v>3500</v>
      </c>
      <c r="D57" s="18" t="s">
        <v>120</v>
      </c>
      <c r="E57" s="7">
        <v>44</v>
      </c>
      <c r="F57" s="10">
        <v>43.53</v>
      </c>
    </row>
    <row r="58" spans="1:6" x14ac:dyDescent="0.3">
      <c r="A58" s="4" t="s">
        <v>30</v>
      </c>
      <c r="B58" s="41">
        <f>SUM(B45:B57)</f>
        <v>19</v>
      </c>
      <c r="C58" s="17">
        <f>SUM(C45:C57)</f>
        <v>58620</v>
      </c>
      <c r="D58" s="18" t="s">
        <v>4</v>
      </c>
      <c r="E58" s="19">
        <f>SUM(E45:E57)</f>
        <v>766</v>
      </c>
      <c r="F58" s="19">
        <f>SUM(F45:F57)</f>
        <v>775.16000000000008</v>
      </c>
    </row>
    <row r="59" spans="1:6" x14ac:dyDescent="0.3">
      <c r="A59" s="4" t="s">
        <v>31</v>
      </c>
      <c r="B59" s="44">
        <f>B42+B58</f>
        <v>105</v>
      </c>
      <c r="C59" s="17">
        <f>C58+C42</f>
        <v>155320</v>
      </c>
      <c r="D59" s="18" t="s">
        <v>4</v>
      </c>
      <c r="E59" s="19">
        <f>E58+E42</f>
        <v>2857.5</v>
      </c>
      <c r="F59" s="19">
        <f>F58+F42</f>
        <v>2834.3</v>
      </c>
    </row>
    <row r="60" spans="1:6" x14ac:dyDescent="0.3">
      <c r="D60" s="12"/>
    </row>
    <row r="61" spans="1:6" x14ac:dyDescent="0.3">
      <c r="A61" s="33" t="s">
        <v>32</v>
      </c>
      <c r="B61" s="37" t="s">
        <v>1</v>
      </c>
      <c r="C61" s="34" t="s">
        <v>2</v>
      </c>
      <c r="D61" s="34" t="s">
        <v>3</v>
      </c>
      <c r="E61" s="35" t="s">
        <v>80</v>
      </c>
      <c r="F61" s="35" t="s">
        <v>79</v>
      </c>
    </row>
    <row r="62" spans="1:6" x14ac:dyDescent="0.3">
      <c r="A62" s="2" t="s">
        <v>131</v>
      </c>
      <c r="B62" s="38"/>
      <c r="C62" s="1"/>
      <c r="D62" s="3" t="s">
        <v>37</v>
      </c>
      <c r="E62" s="7">
        <f>11+10.5</f>
        <v>21.5</v>
      </c>
      <c r="F62" s="10">
        <v>20.45</v>
      </c>
    </row>
    <row r="63" spans="1:6" x14ac:dyDescent="0.3">
      <c r="A63" s="2" t="s">
        <v>36</v>
      </c>
      <c r="B63" s="38">
        <v>3</v>
      </c>
      <c r="C63" s="1">
        <v>25000</v>
      </c>
      <c r="D63" s="3" t="s">
        <v>37</v>
      </c>
      <c r="E63" s="7">
        <v>450</v>
      </c>
      <c r="F63" s="10">
        <v>439.39</v>
      </c>
    </row>
    <row r="64" spans="1:6" x14ac:dyDescent="0.3">
      <c r="A64" s="2" t="s">
        <v>122</v>
      </c>
      <c r="B64" s="38">
        <v>1</v>
      </c>
      <c r="C64" s="1">
        <v>1500</v>
      </c>
      <c r="D64" s="9">
        <v>44686</v>
      </c>
      <c r="E64" s="7">
        <v>35</v>
      </c>
      <c r="F64" s="10">
        <v>34.97</v>
      </c>
    </row>
    <row r="65" spans="1:6" x14ac:dyDescent="0.3">
      <c r="A65" s="2" t="s">
        <v>121</v>
      </c>
      <c r="B65" s="38"/>
      <c r="C65" s="1"/>
      <c r="D65" s="3" t="s">
        <v>34</v>
      </c>
      <c r="E65" s="10">
        <f>11+13+13</f>
        <v>37</v>
      </c>
      <c r="F65" s="10">
        <v>35.53</v>
      </c>
    </row>
    <row r="66" spans="1:6" x14ac:dyDescent="0.3">
      <c r="A66" s="2" t="s">
        <v>33</v>
      </c>
      <c r="B66" s="38">
        <v>3</v>
      </c>
      <c r="C66" s="1">
        <v>35000</v>
      </c>
      <c r="D66" s="3" t="s">
        <v>34</v>
      </c>
      <c r="E66" s="10">
        <f>892-E65</f>
        <v>855</v>
      </c>
      <c r="F66" s="10">
        <v>816.05</v>
      </c>
    </row>
    <row r="67" spans="1:6" x14ac:dyDescent="0.3">
      <c r="A67" s="2" t="s">
        <v>123</v>
      </c>
      <c r="B67" s="38">
        <v>1</v>
      </c>
      <c r="C67" s="1">
        <v>130</v>
      </c>
      <c r="D67" s="9">
        <v>44688</v>
      </c>
      <c r="E67" s="10">
        <v>4</v>
      </c>
      <c r="F67" s="10">
        <v>4.05</v>
      </c>
    </row>
    <row r="68" spans="1:6" x14ac:dyDescent="0.3">
      <c r="A68" s="2" t="s">
        <v>124</v>
      </c>
      <c r="B68" s="38">
        <v>1</v>
      </c>
      <c r="C68" s="1">
        <v>700</v>
      </c>
      <c r="D68" s="9">
        <v>44688</v>
      </c>
      <c r="E68" s="10">
        <v>49</v>
      </c>
      <c r="F68" s="10">
        <v>46.83</v>
      </c>
    </row>
    <row r="69" spans="1:6" x14ac:dyDescent="0.3">
      <c r="A69" s="2" t="s">
        <v>125</v>
      </c>
      <c r="B69" s="38">
        <v>1</v>
      </c>
      <c r="C69" s="1">
        <v>4000</v>
      </c>
      <c r="D69" s="9">
        <v>44688</v>
      </c>
      <c r="E69" s="16">
        <v>40</v>
      </c>
      <c r="F69" s="10">
        <v>40.71</v>
      </c>
    </row>
    <row r="70" spans="1:6" x14ac:dyDescent="0.3">
      <c r="A70" s="2" t="s">
        <v>40</v>
      </c>
      <c r="B70" s="38">
        <v>3</v>
      </c>
      <c r="C70" s="1">
        <v>2500</v>
      </c>
      <c r="D70" s="3" t="s">
        <v>41</v>
      </c>
      <c r="E70" s="16">
        <v>70</v>
      </c>
      <c r="F70" s="10">
        <v>70.45</v>
      </c>
    </row>
    <row r="71" spans="1:6" x14ac:dyDescent="0.3">
      <c r="A71" s="2" t="s">
        <v>121</v>
      </c>
      <c r="B71" s="38">
        <v>3</v>
      </c>
      <c r="C71" s="1">
        <v>50000</v>
      </c>
      <c r="D71" s="3" t="s">
        <v>35</v>
      </c>
      <c r="E71" s="16">
        <f>11+13+13</f>
        <v>37</v>
      </c>
      <c r="F71" s="10">
        <v>35.549999999999997</v>
      </c>
    </row>
    <row r="72" spans="1:6" x14ac:dyDescent="0.3">
      <c r="A72" s="2" t="s">
        <v>33</v>
      </c>
      <c r="B72" s="38"/>
      <c r="C72" s="1"/>
      <c r="D72" s="3" t="s">
        <v>35</v>
      </c>
      <c r="E72" s="16">
        <f>892-37</f>
        <v>855</v>
      </c>
      <c r="F72" s="10">
        <v>799.4</v>
      </c>
    </row>
    <row r="73" spans="1:6" x14ac:dyDescent="0.3">
      <c r="A73" s="2" t="s">
        <v>81</v>
      </c>
      <c r="B73" s="38">
        <v>1</v>
      </c>
      <c r="C73" s="1">
        <v>1000</v>
      </c>
      <c r="D73" s="9">
        <v>44695</v>
      </c>
      <c r="E73" s="16">
        <v>24</v>
      </c>
      <c r="F73" s="10">
        <v>23.5</v>
      </c>
    </row>
    <row r="74" spans="1:6" x14ac:dyDescent="0.3">
      <c r="A74" s="2" t="s">
        <v>126</v>
      </c>
      <c r="B74" s="38"/>
      <c r="C74" s="1"/>
      <c r="D74" s="9"/>
      <c r="E74" s="16">
        <v>26</v>
      </c>
      <c r="F74" s="10">
        <v>26.68</v>
      </c>
    </row>
    <row r="75" spans="1:6" x14ac:dyDescent="0.3">
      <c r="A75" s="2" t="s">
        <v>127</v>
      </c>
      <c r="B75" s="38">
        <v>3</v>
      </c>
      <c r="C75" s="1">
        <v>200</v>
      </c>
      <c r="D75" s="3" t="s">
        <v>13</v>
      </c>
      <c r="E75" s="16">
        <v>0</v>
      </c>
      <c r="F75" s="10">
        <v>0</v>
      </c>
    </row>
    <row r="76" spans="1:6" x14ac:dyDescent="0.3">
      <c r="A76" s="2" t="s">
        <v>43</v>
      </c>
      <c r="B76" s="38">
        <v>1</v>
      </c>
      <c r="C76" s="1">
        <v>1000</v>
      </c>
      <c r="D76" s="9">
        <v>44702</v>
      </c>
      <c r="E76" s="16">
        <v>32</v>
      </c>
      <c r="F76" s="10">
        <v>32.07</v>
      </c>
    </row>
    <row r="77" spans="1:6" x14ac:dyDescent="0.3">
      <c r="A77" s="2" t="s">
        <v>42</v>
      </c>
      <c r="B77" s="38">
        <v>1</v>
      </c>
      <c r="C77" s="1">
        <v>2000</v>
      </c>
      <c r="D77" s="9">
        <v>44702</v>
      </c>
      <c r="E77" s="16">
        <v>34</v>
      </c>
      <c r="F77" s="10">
        <v>33.72</v>
      </c>
    </row>
    <row r="78" spans="1:6" x14ac:dyDescent="0.3">
      <c r="A78" s="2" t="s">
        <v>44</v>
      </c>
      <c r="B78" s="38">
        <v>1</v>
      </c>
      <c r="C78" s="16">
        <v>500</v>
      </c>
      <c r="D78" s="9">
        <v>44702</v>
      </c>
      <c r="E78" s="16">
        <v>30</v>
      </c>
      <c r="F78" s="10">
        <v>28.73</v>
      </c>
    </row>
    <row r="79" spans="1:6" x14ac:dyDescent="0.3">
      <c r="A79" s="2" t="s">
        <v>128</v>
      </c>
      <c r="B79" s="38">
        <v>5</v>
      </c>
      <c r="C79" s="16">
        <v>400</v>
      </c>
      <c r="D79" s="9" t="s">
        <v>132</v>
      </c>
      <c r="E79" s="16">
        <v>96</v>
      </c>
      <c r="F79" s="10">
        <v>95.07</v>
      </c>
    </row>
    <row r="80" spans="1:6" x14ac:dyDescent="0.3">
      <c r="A80" s="2" t="s">
        <v>133</v>
      </c>
      <c r="B80" s="38"/>
      <c r="C80" s="1"/>
      <c r="D80" s="9"/>
      <c r="E80" s="16">
        <v>6</v>
      </c>
      <c r="F80" s="10">
        <v>6.05</v>
      </c>
    </row>
    <row r="81" spans="1:6" x14ac:dyDescent="0.3">
      <c r="A81" s="2" t="s">
        <v>129</v>
      </c>
      <c r="B81" s="38">
        <v>1</v>
      </c>
      <c r="C81" s="1">
        <v>5000</v>
      </c>
      <c r="D81" s="9">
        <v>44708</v>
      </c>
      <c r="E81" s="16">
        <v>96</v>
      </c>
      <c r="F81" s="10">
        <v>96.64</v>
      </c>
    </row>
    <row r="82" spans="1:6" x14ac:dyDescent="0.3">
      <c r="A82" s="2" t="s">
        <v>134</v>
      </c>
      <c r="B82" s="38"/>
      <c r="C82" s="1"/>
      <c r="D82" s="3"/>
      <c r="E82" s="16">
        <v>26</v>
      </c>
      <c r="F82" s="10">
        <v>25.2</v>
      </c>
    </row>
    <row r="83" spans="1:6" x14ac:dyDescent="0.3">
      <c r="A83" s="2" t="s">
        <v>38</v>
      </c>
      <c r="B83" s="38">
        <v>2</v>
      </c>
      <c r="C83" s="1">
        <v>14800</v>
      </c>
      <c r="D83" s="3" t="s">
        <v>39</v>
      </c>
      <c r="E83" s="16">
        <v>343</v>
      </c>
      <c r="F83" s="10">
        <v>333.26</v>
      </c>
    </row>
    <row r="84" spans="1:6" x14ac:dyDescent="0.3">
      <c r="A84" s="4" t="s">
        <v>45</v>
      </c>
      <c r="B84" s="41">
        <f>SUM(B62:B83)</f>
        <v>31</v>
      </c>
      <c r="C84" s="17">
        <f>SUM(C62:C83)</f>
        <v>143730</v>
      </c>
      <c r="D84" s="18" t="s">
        <v>4</v>
      </c>
      <c r="E84" s="19">
        <f>SUM(E62:E83)</f>
        <v>3166.5</v>
      </c>
      <c r="F84" s="19">
        <f>SUM(F62:F83)</f>
        <v>3044.2999999999993</v>
      </c>
    </row>
    <row r="85" spans="1:6" x14ac:dyDescent="0.3">
      <c r="A85" s="4" t="s">
        <v>46</v>
      </c>
      <c r="B85" s="44">
        <f>B59+B84</f>
        <v>136</v>
      </c>
      <c r="C85" s="17">
        <f>C84+C59</f>
        <v>299050</v>
      </c>
      <c r="D85" s="18" t="s">
        <v>4</v>
      </c>
      <c r="E85" s="19">
        <f>E84+E59</f>
        <v>6024</v>
      </c>
      <c r="F85" s="19">
        <f>F84+F59</f>
        <v>5878.5999999999995</v>
      </c>
    </row>
    <row r="86" spans="1:6" x14ac:dyDescent="0.3">
      <c r="D86" s="12"/>
    </row>
    <row r="87" spans="1:6" x14ac:dyDescent="0.3">
      <c r="A87" s="33" t="s">
        <v>47</v>
      </c>
      <c r="B87" s="37" t="s">
        <v>1</v>
      </c>
      <c r="C87" s="34" t="s">
        <v>2</v>
      </c>
      <c r="D87" s="34" t="s">
        <v>3</v>
      </c>
      <c r="E87" s="35" t="s">
        <v>80</v>
      </c>
      <c r="F87" s="35" t="s">
        <v>79</v>
      </c>
    </row>
    <row r="88" spans="1:6" x14ac:dyDescent="0.3">
      <c r="A88" s="2" t="s">
        <v>19</v>
      </c>
      <c r="B88" s="38">
        <v>1</v>
      </c>
      <c r="C88" s="1">
        <v>1200</v>
      </c>
      <c r="D88" s="9">
        <v>44714</v>
      </c>
      <c r="E88" s="16">
        <v>13</v>
      </c>
      <c r="F88" s="10">
        <v>13.72</v>
      </c>
    </row>
    <row r="89" spans="1:6" x14ac:dyDescent="0.3">
      <c r="A89" s="2" t="s">
        <v>56</v>
      </c>
      <c r="B89" s="38">
        <v>2</v>
      </c>
      <c r="C89" s="1">
        <v>800</v>
      </c>
      <c r="D89" s="3" t="s">
        <v>135</v>
      </c>
      <c r="E89" s="16">
        <v>38</v>
      </c>
      <c r="F89" s="10">
        <v>37.159999999999997</v>
      </c>
    </row>
    <row r="90" spans="1:6" x14ac:dyDescent="0.3">
      <c r="A90" s="2" t="s">
        <v>136</v>
      </c>
      <c r="B90" s="38">
        <v>1</v>
      </c>
      <c r="C90" s="1">
        <v>500</v>
      </c>
      <c r="D90" s="9">
        <v>44716</v>
      </c>
      <c r="E90" s="16">
        <v>6</v>
      </c>
      <c r="F90" s="10">
        <v>6.1</v>
      </c>
    </row>
    <row r="91" spans="1:6" x14ac:dyDescent="0.3">
      <c r="A91" s="2" t="s">
        <v>137</v>
      </c>
      <c r="B91" s="38">
        <v>1</v>
      </c>
      <c r="C91" s="16">
        <v>3000</v>
      </c>
      <c r="D91" s="9">
        <v>44716</v>
      </c>
      <c r="E91" s="16">
        <v>34</v>
      </c>
      <c r="F91" s="10">
        <v>33.43</v>
      </c>
    </row>
    <row r="92" spans="1:6" x14ac:dyDescent="0.3">
      <c r="A92" s="2" t="s">
        <v>138</v>
      </c>
      <c r="B92" s="38">
        <v>1</v>
      </c>
      <c r="C92" s="16">
        <v>2500</v>
      </c>
      <c r="D92" s="9">
        <v>44717</v>
      </c>
      <c r="E92" s="16">
        <v>60</v>
      </c>
      <c r="F92" s="10">
        <v>47.76</v>
      </c>
    </row>
    <row r="93" spans="1:6" x14ac:dyDescent="0.3">
      <c r="A93" s="2" t="s">
        <v>142</v>
      </c>
      <c r="B93" s="38">
        <v>1</v>
      </c>
      <c r="C93" s="1">
        <v>1200</v>
      </c>
      <c r="D93" s="9">
        <v>44719</v>
      </c>
      <c r="E93" s="16">
        <v>32</v>
      </c>
      <c r="F93" s="10">
        <v>27.79</v>
      </c>
    </row>
    <row r="94" spans="1:6" x14ac:dyDescent="0.3">
      <c r="A94" s="2" t="s">
        <v>139</v>
      </c>
      <c r="B94" s="38">
        <v>1</v>
      </c>
      <c r="C94" s="1">
        <v>100</v>
      </c>
      <c r="D94" s="9">
        <v>44723</v>
      </c>
      <c r="E94" s="16">
        <v>30</v>
      </c>
      <c r="F94" s="10">
        <v>27.93</v>
      </c>
    </row>
    <row r="95" spans="1:6" x14ac:dyDescent="0.3">
      <c r="A95" s="2" t="s">
        <v>140</v>
      </c>
      <c r="B95" s="38">
        <v>1</v>
      </c>
      <c r="C95" s="1">
        <v>3000</v>
      </c>
      <c r="D95" s="9">
        <v>44723</v>
      </c>
      <c r="E95" s="16">
        <v>34</v>
      </c>
      <c r="F95" s="10">
        <v>31.67</v>
      </c>
    </row>
    <row r="96" spans="1:6" x14ac:dyDescent="0.3">
      <c r="A96" s="2" t="s">
        <v>141</v>
      </c>
      <c r="B96" s="38">
        <v>1</v>
      </c>
      <c r="C96" s="1">
        <v>1000</v>
      </c>
      <c r="D96" s="9">
        <v>44723</v>
      </c>
      <c r="E96" s="16">
        <v>32</v>
      </c>
      <c r="F96" s="10">
        <v>32.01</v>
      </c>
    </row>
    <row r="97" spans="1:6" x14ac:dyDescent="0.3">
      <c r="A97" s="2" t="s">
        <v>81</v>
      </c>
      <c r="B97" s="38">
        <v>1</v>
      </c>
      <c r="C97" s="1">
        <v>3500</v>
      </c>
      <c r="D97" s="9">
        <v>44724</v>
      </c>
      <c r="E97" s="16">
        <v>24</v>
      </c>
      <c r="F97" s="10">
        <v>22.54</v>
      </c>
    </row>
    <row r="98" spans="1:6" x14ac:dyDescent="0.3">
      <c r="A98" s="2" t="s">
        <v>121</v>
      </c>
      <c r="B98" s="38"/>
      <c r="C98" s="1"/>
      <c r="D98" s="3"/>
      <c r="E98" s="16">
        <v>37</v>
      </c>
      <c r="F98" s="10">
        <v>35.479999999999997</v>
      </c>
    </row>
    <row r="99" spans="1:6" x14ac:dyDescent="0.3">
      <c r="A99" s="2" t="s">
        <v>33</v>
      </c>
      <c r="B99" s="38">
        <v>3</v>
      </c>
      <c r="C99" s="1">
        <v>35000</v>
      </c>
      <c r="D99" s="3" t="s">
        <v>48</v>
      </c>
      <c r="E99" s="16">
        <v>855</v>
      </c>
      <c r="F99" s="10">
        <v>813.21</v>
      </c>
    </row>
    <row r="100" spans="1:6" x14ac:dyDescent="0.3">
      <c r="A100" s="2" t="s">
        <v>144</v>
      </c>
      <c r="B100" s="38"/>
      <c r="C100" s="1"/>
      <c r="D100" s="9"/>
      <c r="E100" s="16">
        <v>5.5</v>
      </c>
      <c r="F100" s="10">
        <v>5.52</v>
      </c>
    </row>
    <row r="101" spans="1:6" x14ac:dyDescent="0.3">
      <c r="A101" s="2" t="s">
        <v>143</v>
      </c>
      <c r="B101" s="38">
        <v>1</v>
      </c>
      <c r="C101" s="1">
        <v>2000</v>
      </c>
      <c r="D101" s="9">
        <v>44735</v>
      </c>
      <c r="E101" s="16">
        <v>80</v>
      </c>
      <c r="F101" s="10">
        <v>74.08</v>
      </c>
    </row>
    <row r="102" spans="1:6" x14ac:dyDescent="0.3">
      <c r="A102" s="4" t="s">
        <v>49</v>
      </c>
      <c r="B102" s="41">
        <f>SUM(B88:B101)</f>
        <v>15</v>
      </c>
      <c r="C102" s="17">
        <f>SUM(C88:C101)</f>
        <v>53800</v>
      </c>
      <c r="D102" s="18" t="s">
        <v>4</v>
      </c>
      <c r="E102" s="19">
        <f>SUM(E88:E101)</f>
        <v>1280.5</v>
      </c>
      <c r="F102" s="19">
        <f>SUM(F88:F101)</f>
        <v>1208.4000000000001</v>
      </c>
    </row>
    <row r="103" spans="1:6" x14ac:dyDescent="0.3">
      <c r="A103" s="4" t="s">
        <v>50</v>
      </c>
      <c r="B103" s="44">
        <f>B85+B102</f>
        <v>151</v>
      </c>
      <c r="C103" s="17">
        <f>C102+C85</f>
        <v>352850</v>
      </c>
      <c r="D103" s="18" t="s">
        <v>4</v>
      </c>
      <c r="E103" s="19">
        <f>E102+E85</f>
        <v>7304.5</v>
      </c>
      <c r="F103" s="19">
        <f>F102+F85</f>
        <v>7087</v>
      </c>
    </row>
    <row r="104" spans="1:6" x14ac:dyDescent="0.3">
      <c r="D104" s="12"/>
    </row>
    <row r="105" spans="1:6" x14ac:dyDescent="0.3">
      <c r="A105" s="33" t="s">
        <v>51</v>
      </c>
      <c r="B105" s="37" t="s">
        <v>1</v>
      </c>
      <c r="C105" s="34" t="s">
        <v>2</v>
      </c>
      <c r="D105" s="34" t="s">
        <v>3</v>
      </c>
      <c r="E105" s="35" t="s">
        <v>80</v>
      </c>
      <c r="F105" s="35" t="s">
        <v>79</v>
      </c>
    </row>
    <row r="106" spans="1:6" x14ac:dyDescent="0.3">
      <c r="A106" s="2" t="s">
        <v>52</v>
      </c>
      <c r="B106" s="38">
        <v>1</v>
      </c>
      <c r="C106" s="16">
        <v>1500</v>
      </c>
      <c r="D106" s="9">
        <v>44745</v>
      </c>
      <c r="E106" s="10">
        <v>40</v>
      </c>
      <c r="F106" s="7">
        <v>40.020000000000003</v>
      </c>
    </row>
    <row r="107" spans="1:6" x14ac:dyDescent="0.3">
      <c r="A107" s="4" t="s">
        <v>53</v>
      </c>
      <c r="B107" s="41">
        <f>SUM(B106:B106)</f>
        <v>1</v>
      </c>
      <c r="C107" s="17">
        <f>SUM(C106:C106)</f>
        <v>1500</v>
      </c>
      <c r="D107" s="18" t="s">
        <v>4</v>
      </c>
      <c r="E107" s="19">
        <f>SUM(E106:E106)</f>
        <v>40</v>
      </c>
      <c r="F107" s="19">
        <f>SUM(F106:F106)</f>
        <v>40.020000000000003</v>
      </c>
    </row>
    <row r="108" spans="1:6" x14ac:dyDescent="0.3">
      <c r="A108" s="4" t="s">
        <v>54</v>
      </c>
      <c r="B108" s="44">
        <f>B103+B107</f>
        <v>152</v>
      </c>
      <c r="C108" s="17">
        <f>C107+C103</f>
        <v>354350</v>
      </c>
      <c r="D108" s="18" t="s">
        <v>4</v>
      </c>
      <c r="E108" s="19">
        <f>E107+E103</f>
        <v>7344.5</v>
      </c>
      <c r="F108" s="19">
        <f>F107+F103</f>
        <v>7127.02</v>
      </c>
    </row>
    <row r="109" spans="1:6" x14ac:dyDescent="0.3">
      <c r="A109" s="8"/>
      <c r="B109" s="42"/>
      <c r="C109" s="25"/>
      <c r="D109" s="24"/>
      <c r="E109" s="25"/>
      <c r="F109" s="25"/>
    </row>
    <row r="110" spans="1:6" x14ac:dyDescent="0.3">
      <c r="A110" s="33" t="s">
        <v>55</v>
      </c>
      <c r="B110" s="37" t="s">
        <v>1</v>
      </c>
      <c r="C110" s="34" t="s">
        <v>2</v>
      </c>
      <c r="D110" s="34" t="s">
        <v>3</v>
      </c>
      <c r="E110" s="35" t="s">
        <v>80</v>
      </c>
      <c r="F110" s="35" t="s">
        <v>79</v>
      </c>
    </row>
    <row r="111" spans="1:6" x14ac:dyDescent="0.3">
      <c r="A111" s="2" t="s">
        <v>19</v>
      </c>
      <c r="B111" s="38">
        <v>1</v>
      </c>
      <c r="C111" s="1">
        <v>1200</v>
      </c>
      <c r="D111" s="9">
        <v>44798</v>
      </c>
      <c r="E111" s="10">
        <v>13</v>
      </c>
      <c r="F111" s="10">
        <v>18.95</v>
      </c>
    </row>
    <row r="112" spans="1:6" x14ac:dyDescent="0.3">
      <c r="A112" s="2" t="s">
        <v>40</v>
      </c>
      <c r="B112" s="38">
        <v>3</v>
      </c>
      <c r="C112" s="1">
        <v>2500</v>
      </c>
      <c r="D112" s="9" t="s">
        <v>145</v>
      </c>
      <c r="E112" s="10">
        <v>70</v>
      </c>
      <c r="F112" s="10">
        <v>69.81</v>
      </c>
    </row>
    <row r="113" spans="1:6" x14ac:dyDescent="0.3">
      <c r="A113" s="2" t="s">
        <v>88</v>
      </c>
      <c r="B113" s="38">
        <v>2</v>
      </c>
      <c r="C113" s="16">
        <v>2000</v>
      </c>
      <c r="D113" s="18" t="s">
        <v>146</v>
      </c>
      <c r="E113" s="10">
        <v>52</v>
      </c>
      <c r="F113" s="10">
        <v>51.85</v>
      </c>
    </row>
    <row r="114" spans="1:6" x14ac:dyDescent="0.3">
      <c r="A114" s="2" t="s">
        <v>137</v>
      </c>
      <c r="B114" s="38">
        <v>1</v>
      </c>
      <c r="C114" s="16">
        <v>3000</v>
      </c>
      <c r="D114" s="9">
        <v>44800</v>
      </c>
      <c r="E114" s="10">
        <v>28</v>
      </c>
      <c r="F114" s="10">
        <v>28.91</v>
      </c>
    </row>
    <row r="115" spans="1:6" x14ac:dyDescent="0.3">
      <c r="A115" s="2" t="s">
        <v>147</v>
      </c>
      <c r="B115" s="38">
        <v>2</v>
      </c>
      <c r="C115" s="16">
        <v>200</v>
      </c>
      <c r="D115" s="18" t="s">
        <v>148</v>
      </c>
      <c r="E115" s="10">
        <v>154</v>
      </c>
      <c r="F115" s="10">
        <v>120.88</v>
      </c>
    </row>
    <row r="116" spans="1:6" x14ac:dyDescent="0.3">
      <c r="A116" s="4" t="s">
        <v>57</v>
      </c>
      <c r="B116" s="41">
        <f>SUM(B111:B115)</f>
        <v>9</v>
      </c>
      <c r="C116" s="17">
        <f>SUM(C111:C115)</f>
        <v>8900</v>
      </c>
      <c r="D116" s="18" t="s">
        <v>4</v>
      </c>
      <c r="E116" s="19">
        <f>SUM(E111:E115)</f>
        <v>317</v>
      </c>
      <c r="F116" s="19">
        <f>SUM(F111:F115)</f>
        <v>290.39999999999998</v>
      </c>
    </row>
    <row r="117" spans="1:6" x14ac:dyDescent="0.3">
      <c r="A117" s="4" t="s">
        <v>58</v>
      </c>
      <c r="B117" s="44">
        <f>B108+B116</f>
        <v>161</v>
      </c>
      <c r="C117" s="17">
        <f>C116+C108</f>
        <v>363250</v>
      </c>
      <c r="D117" s="18" t="s">
        <v>4</v>
      </c>
      <c r="E117" s="19">
        <f>E116+E108</f>
        <v>7661.5</v>
      </c>
      <c r="F117" s="19">
        <f>F116+F108</f>
        <v>7417.42</v>
      </c>
    </row>
    <row r="118" spans="1:6" x14ac:dyDescent="0.3">
      <c r="D118" s="12"/>
    </row>
    <row r="119" spans="1:6" x14ac:dyDescent="0.3">
      <c r="A119" s="33" t="s">
        <v>59</v>
      </c>
      <c r="B119" s="37" t="s">
        <v>1</v>
      </c>
      <c r="C119" s="34" t="s">
        <v>2</v>
      </c>
      <c r="D119" s="34" t="s">
        <v>3</v>
      </c>
      <c r="E119" s="35" t="s">
        <v>80</v>
      </c>
      <c r="F119" s="35" t="s">
        <v>79</v>
      </c>
    </row>
    <row r="120" spans="1:6" x14ac:dyDescent="0.3">
      <c r="A120" s="2" t="s">
        <v>151</v>
      </c>
      <c r="B120" s="38">
        <v>2</v>
      </c>
      <c r="C120" s="1">
        <v>15000</v>
      </c>
      <c r="D120" s="3" t="s">
        <v>150</v>
      </c>
      <c r="E120" s="10">
        <v>22</v>
      </c>
      <c r="F120" s="10">
        <v>21.98</v>
      </c>
    </row>
    <row r="121" spans="1:6" x14ac:dyDescent="0.3">
      <c r="A121" s="2" t="s">
        <v>149</v>
      </c>
      <c r="B121" s="38"/>
      <c r="C121" s="1"/>
      <c r="D121" s="3"/>
      <c r="E121" s="10">
        <v>496</v>
      </c>
      <c r="F121" s="10">
        <v>500.08</v>
      </c>
    </row>
    <row r="122" spans="1:6" x14ac:dyDescent="0.3">
      <c r="A122" s="2" t="s">
        <v>152</v>
      </c>
      <c r="B122" s="38">
        <v>1</v>
      </c>
      <c r="C122" s="1">
        <v>5000</v>
      </c>
      <c r="D122" s="5">
        <v>44814</v>
      </c>
      <c r="E122" s="10">
        <v>124</v>
      </c>
      <c r="F122" s="10">
        <v>122.21</v>
      </c>
    </row>
    <row r="123" spans="1:6" x14ac:dyDescent="0.3">
      <c r="A123" s="2" t="s">
        <v>107</v>
      </c>
      <c r="B123" s="38">
        <v>2</v>
      </c>
      <c r="C123" s="1">
        <v>1800</v>
      </c>
      <c r="D123" s="3" t="s">
        <v>156</v>
      </c>
      <c r="E123" s="10">
        <v>71</v>
      </c>
      <c r="F123" s="10">
        <v>71.400000000000006</v>
      </c>
    </row>
    <row r="124" spans="1:6" x14ac:dyDescent="0.3">
      <c r="A124" s="2" t="s">
        <v>181</v>
      </c>
      <c r="B124" s="38"/>
      <c r="C124" s="1"/>
      <c r="D124" s="3"/>
      <c r="E124" s="10">
        <v>28</v>
      </c>
      <c r="F124" s="10">
        <v>28.01</v>
      </c>
    </row>
    <row r="125" spans="1:6" x14ac:dyDescent="0.3">
      <c r="A125" s="2" t="s">
        <v>153</v>
      </c>
      <c r="B125" s="38">
        <v>1</v>
      </c>
      <c r="C125" s="1">
        <v>3000</v>
      </c>
      <c r="D125" s="5">
        <v>44814</v>
      </c>
      <c r="E125" s="10">
        <v>34</v>
      </c>
      <c r="F125" s="10">
        <v>33.479999999999997</v>
      </c>
    </row>
    <row r="126" spans="1:6" x14ac:dyDescent="0.3">
      <c r="A126" s="2" t="s">
        <v>154</v>
      </c>
      <c r="B126" s="38">
        <v>1</v>
      </c>
      <c r="C126" s="1">
        <v>3500</v>
      </c>
      <c r="D126" s="5">
        <v>44814</v>
      </c>
      <c r="E126" s="10">
        <v>24</v>
      </c>
      <c r="F126" s="10">
        <v>24.06</v>
      </c>
    </row>
    <row r="127" spans="1:6" x14ac:dyDescent="0.3">
      <c r="A127" s="2" t="s">
        <v>155</v>
      </c>
      <c r="B127" s="38">
        <v>1</v>
      </c>
      <c r="C127" s="1">
        <v>2000</v>
      </c>
      <c r="D127" s="5">
        <v>44815</v>
      </c>
      <c r="E127" s="10">
        <v>38</v>
      </c>
      <c r="F127" s="10">
        <v>37.6</v>
      </c>
    </row>
    <row r="128" spans="1:6" x14ac:dyDescent="0.3">
      <c r="A128" s="2" t="s">
        <v>157</v>
      </c>
      <c r="B128" s="38">
        <v>3</v>
      </c>
      <c r="C128" s="1">
        <v>33000</v>
      </c>
      <c r="D128" s="3" t="s">
        <v>61</v>
      </c>
      <c r="E128" s="10">
        <v>32</v>
      </c>
      <c r="F128" s="10">
        <v>31.4</v>
      </c>
    </row>
    <row r="129" spans="1:6" x14ac:dyDescent="0.3">
      <c r="A129" s="2" t="s">
        <v>60</v>
      </c>
      <c r="B129" s="38"/>
      <c r="C129" s="1"/>
      <c r="D129" s="3"/>
      <c r="E129" s="10">
        <v>928</v>
      </c>
      <c r="F129" s="10">
        <v>915</v>
      </c>
    </row>
    <row r="130" spans="1:6" x14ac:dyDescent="0.3">
      <c r="A130" s="2" t="s">
        <v>158</v>
      </c>
      <c r="B130" s="38">
        <v>1</v>
      </c>
      <c r="C130" s="1">
        <v>7000</v>
      </c>
      <c r="D130" s="5">
        <v>44828</v>
      </c>
      <c r="E130" s="10">
        <v>12</v>
      </c>
      <c r="F130" s="10">
        <v>11.79</v>
      </c>
    </row>
    <row r="131" spans="1:6" x14ac:dyDescent="0.3">
      <c r="A131" s="2" t="s">
        <v>62</v>
      </c>
      <c r="B131" s="38">
        <v>1</v>
      </c>
      <c r="C131" s="1">
        <v>9100</v>
      </c>
      <c r="D131" s="5">
        <v>44828</v>
      </c>
      <c r="E131" s="10">
        <f>232-12</f>
        <v>220</v>
      </c>
      <c r="F131" s="10">
        <v>213.78</v>
      </c>
    </row>
    <row r="132" spans="1:6" x14ac:dyDescent="0.3">
      <c r="A132" s="2" t="s">
        <v>140</v>
      </c>
      <c r="B132" s="38">
        <v>1</v>
      </c>
      <c r="C132" s="1">
        <v>3000</v>
      </c>
      <c r="D132" s="5">
        <v>44828</v>
      </c>
      <c r="E132" s="10">
        <v>34</v>
      </c>
      <c r="F132" s="10">
        <v>33.25</v>
      </c>
    </row>
    <row r="133" spans="1:6" x14ac:dyDescent="0.3">
      <c r="A133" s="48" t="s">
        <v>159</v>
      </c>
      <c r="B133" s="49">
        <v>1</v>
      </c>
      <c r="C133" s="50">
        <v>1200</v>
      </c>
      <c r="D133" s="51">
        <v>44833</v>
      </c>
      <c r="E133" s="52">
        <v>32</v>
      </c>
      <c r="F133" s="52">
        <v>30.93</v>
      </c>
    </row>
    <row r="134" spans="1:6" x14ac:dyDescent="0.3">
      <c r="A134" s="4" t="s">
        <v>63</v>
      </c>
      <c r="B134" s="41">
        <f>SUM(B120:B133)</f>
        <v>15</v>
      </c>
      <c r="C134" s="17">
        <f>SUM(C120:C133)</f>
        <v>83600</v>
      </c>
      <c r="D134" s="18" t="s">
        <v>4</v>
      </c>
      <c r="E134" s="19">
        <f>SUM(E120:E133)</f>
        <v>2095</v>
      </c>
      <c r="F134" s="19">
        <f>SUM(F120:F133)</f>
        <v>2074.9699999999998</v>
      </c>
    </row>
    <row r="135" spans="1:6" x14ac:dyDescent="0.3">
      <c r="A135" s="4" t="s">
        <v>64</v>
      </c>
      <c r="B135" s="44">
        <f>B117+B134</f>
        <v>176</v>
      </c>
      <c r="C135" s="17">
        <f>C117+C134</f>
        <v>446850</v>
      </c>
      <c r="D135" s="18" t="s">
        <v>4</v>
      </c>
      <c r="E135" s="19">
        <f>E134+E117</f>
        <v>9756.5</v>
      </c>
      <c r="F135" s="19">
        <f>F134+F117</f>
        <v>9492.39</v>
      </c>
    </row>
    <row r="136" spans="1:6" x14ac:dyDescent="0.3">
      <c r="D136" s="12"/>
    </row>
    <row r="137" spans="1:6" x14ac:dyDescent="0.3">
      <c r="A137" s="33" t="s">
        <v>65</v>
      </c>
      <c r="B137" s="37" t="s">
        <v>1</v>
      </c>
      <c r="C137" s="34" t="s">
        <v>2</v>
      </c>
      <c r="D137" s="34" t="s">
        <v>3</v>
      </c>
      <c r="E137" s="35" t="s">
        <v>80</v>
      </c>
      <c r="F137" s="35" t="s">
        <v>79</v>
      </c>
    </row>
    <row r="138" spans="1:6" x14ac:dyDescent="0.3">
      <c r="A138" s="2" t="s">
        <v>160</v>
      </c>
      <c r="B138" s="38">
        <v>1</v>
      </c>
      <c r="C138" s="1">
        <v>3000</v>
      </c>
      <c r="D138" s="5">
        <v>44835</v>
      </c>
      <c r="E138" s="10">
        <v>34</v>
      </c>
      <c r="F138" s="10">
        <v>32.450000000000003</v>
      </c>
    </row>
    <row r="139" spans="1:6" x14ac:dyDescent="0.3">
      <c r="A139" s="2" t="s">
        <v>161</v>
      </c>
      <c r="B139" s="38">
        <v>1</v>
      </c>
      <c r="C139" s="1">
        <v>100</v>
      </c>
      <c r="D139" s="5">
        <v>44835</v>
      </c>
      <c r="E139" s="10">
        <v>22</v>
      </c>
      <c r="F139" s="10">
        <v>22.22</v>
      </c>
    </row>
    <row r="140" spans="1:6" x14ac:dyDescent="0.3">
      <c r="A140" s="2" t="s">
        <v>162</v>
      </c>
      <c r="B140" s="38">
        <v>1</v>
      </c>
      <c r="C140" s="1">
        <v>900</v>
      </c>
      <c r="D140" s="5">
        <v>44840</v>
      </c>
      <c r="E140" s="10">
        <v>39</v>
      </c>
      <c r="F140" s="10">
        <v>39.35</v>
      </c>
    </row>
    <row r="141" spans="1:6" x14ac:dyDescent="0.3">
      <c r="A141" s="2" t="s">
        <v>163</v>
      </c>
      <c r="B141" s="38">
        <v>1</v>
      </c>
      <c r="C141" s="1">
        <v>3000</v>
      </c>
      <c r="D141" s="5">
        <v>44842</v>
      </c>
      <c r="E141" s="10">
        <v>34</v>
      </c>
      <c r="F141" s="10">
        <v>33.83</v>
      </c>
    </row>
    <row r="142" spans="1:6" x14ac:dyDescent="0.3">
      <c r="A142" s="2" t="s">
        <v>154</v>
      </c>
      <c r="B142" s="38">
        <v>1</v>
      </c>
      <c r="C142" s="16">
        <v>3500</v>
      </c>
      <c r="D142" s="5">
        <v>44842</v>
      </c>
      <c r="E142" s="10">
        <v>24</v>
      </c>
      <c r="F142" s="10">
        <v>23.45</v>
      </c>
    </row>
    <row r="143" spans="1:6" x14ac:dyDescent="0.3">
      <c r="A143" s="2" t="s">
        <v>164</v>
      </c>
      <c r="B143" s="38">
        <v>4</v>
      </c>
      <c r="C143" s="16"/>
      <c r="D143" s="5" t="s">
        <v>165</v>
      </c>
      <c r="E143" s="10"/>
      <c r="F143" s="10"/>
    </row>
    <row r="144" spans="1:6" x14ac:dyDescent="0.3">
      <c r="A144" s="2" t="s">
        <v>182</v>
      </c>
      <c r="B144" s="38">
        <v>1</v>
      </c>
      <c r="C144" s="16">
        <v>20</v>
      </c>
      <c r="D144" s="5">
        <v>44846</v>
      </c>
      <c r="E144" s="10">
        <v>4</v>
      </c>
      <c r="F144" s="10">
        <v>4.08</v>
      </c>
    </row>
    <row r="145" spans="1:6" x14ac:dyDescent="0.3">
      <c r="A145" s="2" t="s">
        <v>179</v>
      </c>
      <c r="B145" s="38">
        <v>3</v>
      </c>
      <c r="C145" s="16">
        <v>250</v>
      </c>
      <c r="D145" s="5" t="s">
        <v>180</v>
      </c>
      <c r="E145" s="10">
        <f>8+16+16+16+8</f>
        <v>64</v>
      </c>
      <c r="F145" s="10">
        <v>63.53</v>
      </c>
    </row>
    <row r="146" spans="1:6" x14ac:dyDescent="0.3">
      <c r="A146" s="2" t="s">
        <v>40</v>
      </c>
      <c r="B146" s="38">
        <v>3</v>
      </c>
      <c r="C146" s="16">
        <v>4500</v>
      </c>
      <c r="D146" s="5" t="s">
        <v>166</v>
      </c>
      <c r="E146" s="10">
        <v>70</v>
      </c>
      <c r="F146" s="10">
        <v>71.239999999999995</v>
      </c>
    </row>
    <row r="147" spans="1:6" x14ac:dyDescent="0.3">
      <c r="A147" s="2" t="s">
        <v>167</v>
      </c>
      <c r="B147" s="38">
        <v>2</v>
      </c>
      <c r="C147" s="1">
        <v>1000</v>
      </c>
      <c r="D147" s="5" t="s">
        <v>168</v>
      </c>
      <c r="E147" s="10">
        <v>49</v>
      </c>
      <c r="F147" s="10">
        <v>49.19</v>
      </c>
    </row>
    <row r="148" spans="1:6" x14ac:dyDescent="0.3">
      <c r="A148" s="2" t="s">
        <v>169</v>
      </c>
      <c r="B148" s="38">
        <v>1</v>
      </c>
      <c r="C148" s="1">
        <v>700</v>
      </c>
      <c r="D148" s="5">
        <v>44852</v>
      </c>
      <c r="E148" s="10">
        <v>24</v>
      </c>
      <c r="F148" s="10">
        <v>24.13</v>
      </c>
    </row>
    <row r="149" spans="1:6" x14ac:dyDescent="0.3">
      <c r="A149" s="2" t="s">
        <v>170</v>
      </c>
      <c r="B149" s="38">
        <v>3</v>
      </c>
      <c r="C149" s="1">
        <v>20000</v>
      </c>
      <c r="D149" s="5" t="s">
        <v>171</v>
      </c>
      <c r="E149" s="10">
        <v>252</v>
      </c>
      <c r="F149" s="10">
        <v>278.24</v>
      </c>
    </row>
    <row r="150" spans="1:6" x14ac:dyDescent="0.3">
      <c r="A150" s="2" t="s">
        <v>19</v>
      </c>
      <c r="B150" s="38">
        <v>1</v>
      </c>
      <c r="C150" s="16">
        <v>1200</v>
      </c>
      <c r="D150" s="5">
        <v>44861</v>
      </c>
      <c r="E150" s="10">
        <v>13</v>
      </c>
      <c r="F150" s="10">
        <v>12.98</v>
      </c>
    </row>
    <row r="151" spans="1:6" x14ac:dyDescent="0.3">
      <c r="A151" s="2" t="s">
        <v>154</v>
      </c>
      <c r="B151" s="38">
        <v>1</v>
      </c>
      <c r="C151" s="1">
        <v>3500</v>
      </c>
      <c r="D151" s="5">
        <v>44863</v>
      </c>
      <c r="E151" s="10">
        <v>24</v>
      </c>
      <c r="F151" s="10">
        <v>21.7</v>
      </c>
    </row>
    <row r="152" spans="1:6" x14ac:dyDescent="0.3">
      <c r="A152" s="2" t="s">
        <v>188</v>
      </c>
      <c r="B152" s="38">
        <v>1</v>
      </c>
      <c r="C152" s="16">
        <v>2000</v>
      </c>
      <c r="D152" s="5">
        <v>44863</v>
      </c>
      <c r="E152" s="10">
        <v>10</v>
      </c>
      <c r="F152" s="10">
        <v>10.050000000000001</v>
      </c>
    </row>
    <row r="153" spans="1:6" x14ac:dyDescent="0.3">
      <c r="A153" s="2" t="s">
        <v>172</v>
      </c>
      <c r="B153" s="38">
        <v>1</v>
      </c>
      <c r="C153" s="16">
        <v>2000</v>
      </c>
      <c r="D153" s="5">
        <v>44863</v>
      </c>
      <c r="E153" s="10">
        <v>168</v>
      </c>
      <c r="F153" s="10">
        <v>161.26</v>
      </c>
    </row>
    <row r="154" spans="1:6" x14ac:dyDescent="0.3">
      <c r="A154" s="2" t="s">
        <v>193</v>
      </c>
      <c r="B154" s="38">
        <v>1</v>
      </c>
      <c r="C154" s="16">
        <v>2000</v>
      </c>
      <c r="D154" s="5">
        <v>44863</v>
      </c>
      <c r="E154" s="10"/>
      <c r="F154" s="10"/>
    </row>
    <row r="155" spans="1:6" x14ac:dyDescent="0.3">
      <c r="A155" s="4" t="s">
        <v>66</v>
      </c>
      <c r="B155" s="39">
        <f>SUM(B138:B153)</f>
        <v>26</v>
      </c>
      <c r="C155" s="17">
        <f>SUM(C138:C153)</f>
        <v>45670</v>
      </c>
      <c r="D155" s="18" t="s">
        <v>4</v>
      </c>
      <c r="E155" s="19">
        <f>SUM(E138:E153)</f>
        <v>831</v>
      </c>
      <c r="F155" s="19">
        <f>SUM(F138:F153)</f>
        <v>847.7</v>
      </c>
    </row>
    <row r="156" spans="1:6" x14ac:dyDescent="0.3">
      <c r="A156" s="4" t="s">
        <v>67</v>
      </c>
      <c r="B156" s="44">
        <f>B135+B155</f>
        <v>202</v>
      </c>
      <c r="C156" s="17">
        <f>C135+C155</f>
        <v>492520</v>
      </c>
      <c r="D156" s="18" t="s">
        <v>4</v>
      </c>
      <c r="E156" s="26">
        <f>E155+E135</f>
        <v>10587.5</v>
      </c>
      <c r="F156" s="26">
        <f>F155+F135</f>
        <v>10340.09</v>
      </c>
    </row>
    <row r="157" spans="1:6" x14ac:dyDescent="0.3">
      <c r="D157" s="12"/>
    </row>
    <row r="158" spans="1:6" x14ac:dyDescent="0.3">
      <c r="A158" s="33" t="s">
        <v>68</v>
      </c>
      <c r="B158" s="37" t="s">
        <v>1</v>
      </c>
      <c r="C158" s="34" t="s">
        <v>2</v>
      </c>
      <c r="D158" s="34" t="s">
        <v>3</v>
      </c>
      <c r="E158" s="35" t="s">
        <v>80</v>
      </c>
      <c r="F158" s="35" t="s">
        <v>79</v>
      </c>
    </row>
    <row r="159" spans="1:6" x14ac:dyDescent="0.3">
      <c r="A159" s="2" t="s">
        <v>183</v>
      </c>
      <c r="B159" s="38">
        <v>3</v>
      </c>
      <c r="C159" s="1">
        <v>1150</v>
      </c>
      <c r="D159" s="5">
        <v>44870</v>
      </c>
      <c r="E159" s="10">
        <v>4</v>
      </c>
      <c r="F159" s="10">
        <v>4.03</v>
      </c>
    </row>
    <row r="160" spans="1:6" x14ac:dyDescent="0.3">
      <c r="A160" s="2" t="s">
        <v>69</v>
      </c>
      <c r="B160" s="38">
        <v>3</v>
      </c>
      <c r="C160" s="1"/>
      <c r="D160" s="3" t="s">
        <v>174</v>
      </c>
      <c r="E160" s="10">
        <v>106</v>
      </c>
      <c r="F160" s="10">
        <v>102.61</v>
      </c>
    </row>
    <row r="161" spans="1:6" x14ac:dyDescent="0.3">
      <c r="A161" s="2" t="s">
        <v>71</v>
      </c>
      <c r="B161" s="38">
        <v>1</v>
      </c>
      <c r="C161" s="1"/>
      <c r="D161" s="5">
        <v>44876</v>
      </c>
      <c r="E161" s="10">
        <v>8</v>
      </c>
      <c r="F161" s="10"/>
    </row>
    <row r="162" spans="1:6" x14ac:dyDescent="0.3">
      <c r="A162" s="2" t="s">
        <v>88</v>
      </c>
      <c r="B162" s="38">
        <v>2</v>
      </c>
      <c r="C162" s="1">
        <v>2000</v>
      </c>
      <c r="D162" s="5" t="s">
        <v>70</v>
      </c>
      <c r="E162" s="10">
        <v>52</v>
      </c>
      <c r="F162" s="10">
        <v>51.6</v>
      </c>
    </row>
    <row r="163" spans="1:6" x14ac:dyDescent="0.3">
      <c r="A163" s="2" t="s">
        <v>173</v>
      </c>
      <c r="B163" s="38">
        <v>2</v>
      </c>
      <c r="C163" s="1"/>
      <c r="D163" s="5" t="s">
        <v>70</v>
      </c>
      <c r="E163" s="10">
        <v>70</v>
      </c>
      <c r="F163" s="10">
        <v>70.16</v>
      </c>
    </row>
    <row r="164" spans="1:6" x14ac:dyDescent="0.3">
      <c r="A164" s="2" t="s">
        <v>154</v>
      </c>
      <c r="B164" s="38">
        <v>1</v>
      </c>
      <c r="C164" s="1">
        <v>3500</v>
      </c>
      <c r="D164" s="5">
        <v>44878</v>
      </c>
      <c r="E164" s="10">
        <v>24</v>
      </c>
      <c r="F164" s="10">
        <v>22</v>
      </c>
    </row>
    <row r="165" spans="1:6" x14ac:dyDescent="0.3">
      <c r="A165" s="2" t="s">
        <v>184</v>
      </c>
      <c r="B165" s="38">
        <v>1</v>
      </c>
      <c r="C165" s="1"/>
      <c r="D165" s="5">
        <v>44883</v>
      </c>
      <c r="E165" s="10">
        <v>24</v>
      </c>
      <c r="F165" s="10">
        <v>24.15</v>
      </c>
    </row>
    <row r="166" spans="1:6" x14ac:dyDescent="0.3">
      <c r="A166" s="2" t="s">
        <v>189</v>
      </c>
      <c r="B166" s="38"/>
      <c r="C166" s="1">
        <v>27000</v>
      </c>
      <c r="D166" s="5" t="s">
        <v>175</v>
      </c>
      <c r="E166" s="10">
        <v>2107.5</v>
      </c>
      <c r="F166" s="10"/>
    </row>
    <row r="167" spans="1:6" x14ac:dyDescent="0.3">
      <c r="A167" s="48" t="s">
        <v>154</v>
      </c>
      <c r="B167" s="49">
        <v>1</v>
      </c>
      <c r="C167" s="53">
        <v>3500</v>
      </c>
      <c r="D167" s="51">
        <v>44891</v>
      </c>
      <c r="E167" s="52">
        <v>24</v>
      </c>
      <c r="F167" s="52"/>
    </row>
    <row r="168" spans="1:6" x14ac:dyDescent="0.3">
      <c r="A168" s="4" t="s">
        <v>72</v>
      </c>
      <c r="B168" s="41">
        <f>SUM(B159:B167)</f>
        <v>14</v>
      </c>
      <c r="C168" s="17">
        <f>SUM(C159:C167)</f>
        <v>37150</v>
      </c>
      <c r="D168" s="18" t="s">
        <v>4</v>
      </c>
      <c r="E168" s="19">
        <f>SUM(E159:E167)</f>
        <v>2419.5</v>
      </c>
      <c r="F168" s="19">
        <f>SUM(F159:F167)</f>
        <v>274.55</v>
      </c>
    </row>
    <row r="169" spans="1:6" x14ac:dyDescent="0.3">
      <c r="A169" s="4" t="s">
        <v>73</v>
      </c>
      <c r="B169" s="44">
        <f>B156+B168</f>
        <v>216</v>
      </c>
      <c r="C169" s="17">
        <f>C156+C168</f>
        <v>529670</v>
      </c>
      <c r="D169" s="18" t="s">
        <v>4</v>
      </c>
      <c r="E169" s="26">
        <f>E168+E156</f>
        <v>13007</v>
      </c>
      <c r="F169" s="26">
        <f>F168+F156</f>
        <v>10614.64</v>
      </c>
    </row>
    <row r="170" spans="1:6" x14ac:dyDescent="0.3">
      <c r="A170" s="8"/>
      <c r="B170" s="42"/>
      <c r="C170" s="25"/>
      <c r="D170" s="30"/>
      <c r="E170" s="25"/>
      <c r="F170" s="25"/>
    </row>
    <row r="171" spans="1:6" x14ac:dyDescent="0.3">
      <c r="A171" s="33" t="s">
        <v>74</v>
      </c>
      <c r="B171" s="37" t="s">
        <v>1</v>
      </c>
      <c r="C171" s="34" t="s">
        <v>2</v>
      </c>
      <c r="D171" s="34" t="s">
        <v>3</v>
      </c>
      <c r="E171" s="35" t="s">
        <v>80</v>
      </c>
      <c r="F171" s="35" t="s">
        <v>79</v>
      </c>
    </row>
    <row r="172" spans="1:6" x14ac:dyDescent="0.3">
      <c r="A172" s="2" t="s">
        <v>185</v>
      </c>
      <c r="B172" s="38">
        <v>1</v>
      </c>
      <c r="C172" s="1">
        <v>1200</v>
      </c>
      <c r="D172" s="5">
        <v>44896</v>
      </c>
      <c r="E172" s="10">
        <v>13</v>
      </c>
      <c r="F172" s="10"/>
    </row>
    <row r="173" spans="1:6" x14ac:dyDescent="0.3">
      <c r="A173" s="2" t="s">
        <v>40</v>
      </c>
      <c r="B173" s="38">
        <v>3</v>
      </c>
      <c r="C173" s="16">
        <v>4500</v>
      </c>
      <c r="D173" s="5" t="s">
        <v>186</v>
      </c>
      <c r="E173" s="10">
        <v>70</v>
      </c>
      <c r="F173" s="10"/>
    </row>
    <row r="174" spans="1:6" x14ac:dyDescent="0.3">
      <c r="A174" s="2" t="s">
        <v>75</v>
      </c>
      <c r="B174" s="38">
        <v>1</v>
      </c>
      <c r="C174" s="1">
        <v>850</v>
      </c>
      <c r="D174" s="5">
        <v>44898</v>
      </c>
      <c r="E174" s="10">
        <v>28</v>
      </c>
      <c r="F174" s="10"/>
    </row>
    <row r="175" spans="1:6" x14ac:dyDescent="0.3">
      <c r="A175" s="2" t="s">
        <v>176</v>
      </c>
      <c r="B175" s="38">
        <v>1</v>
      </c>
      <c r="C175" s="1">
        <v>1000</v>
      </c>
      <c r="D175" s="5">
        <v>44898</v>
      </c>
      <c r="E175" s="10">
        <v>32</v>
      </c>
      <c r="F175" s="10"/>
    </row>
    <row r="176" spans="1:6" x14ac:dyDescent="0.3">
      <c r="A176" s="2" t="s">
        <v>18</v>
      </c>
      <c r="B176" s="38">
        <v>1</v>
      </c>
      <c r="C176" s="1">
        <v>1000</v>
      </c>
      <c r="D176" s="5">
        <v>44905</v>
      </c>
      <c r="E176" s="10">
        <v>24</v>
      </c>
      <c r="F176" s="10"/>
    </row>
    <row r="177" spans="1:6" x14ac:dyDescent="0.3">
      <c r="A177" s="2" t="s">
        <v>190</v>
      </c>
      <c r="B177" s="38">
        <v>1</v>
      </c>
      <c r="C177" s="1">
        <v>1000</v>
      </c>
      <c r="D177" s="5">
        <v>44905</v>
      </c>
      <c r="E177" s="10">
        <v>0</v>
      </c>
      <c r="F177" s="10"/>
    </row>
    <row r="178" spans="1:6" x14ac:dyDescent="0.3">
      <c r="A178" s="2" t="s">
        <v>187</v>
      </c>
      <c r="B178" s="38">
        <v>1</v>
      </c>
      <c r="C178" s="1"/>
      <c r="D178" s="5">
        <v>44905</v>
      </c>
      <c r="E178" s="10">
        <v>36</v>
      </c>
      <c r="F178" s="10"/>
    </row>
    <row r="179" spans="1:6" x14ac:dyDescent="0.3">
      <c r="A179" s="2" t="s">
        <v>191</v>
      </c>
      <c r="B179" s="38">
        <v>3</v>
      </c>
      <c r="C179" s="1"/>
      <c r="D179" s="5" t="s">
        <v>192</v>
      </c>
      <c r="E179" s="10">
        <v>0</v>
      </c>
      <c r="F179" s="10"/>
    </row>
    <row r="180" spans="1:6" x14ac:dyDescent="0.3">
      <c r="A180" s="2" t="s">
        <v>178</v>
      </c>
      <c r="B180" s="38">
        <v>1</v>
      </c>
      <c r="C180" s="1">
        <v>2500</v>
      </c>
      <c r="D180" s="5">
        <v>44911</v>
      </c>
      <c r="E180" s="10">
        <v>116.5</v>
      </c>
      <c r="F180" s="10"/>
    </row>
    <row r="181" spans="1:6" x14ac:dyDescent="0.3">
      <c r="A181" s="2" t="s">
        <v>18</v>
      </c>
      <c r="B181" s="38">
        <v>1</v>
      </c>
      <c r="C181" s="1">
        <v>1000</v>
      </c>
      <c r="D181" s="5">
        <v>44912</v>
      </c>
      <c r="E181" s="10">
        <v>24</v>
      </c>
      <c r="F181" s="10"/>
    </row>
    <row r="182" spans="1:6" x14ac:dyDescent="0.3">
      <c r="A182" s="48" t="s">
        <v>194</v>
      </c>
      <c r="B182" s="49">
        <v>1</v>
      </c>
      <c r="C182" s="50">
        <v>1000</v>
      </c>
      <c r="D182" s="51">
        <v>44915</v>
      </c>
      <c r="E182" s="52">
        <v>16</v>
      </c>
      <c r="F182" s="52"/>
    </row>
    <row r="183" spans="1:6" x14ac:dyDescent="0.3">
      <c r="A183" s="2" t="s">
        <v>177</v>
      </c>
      <c r="B183" s="38">
        <v>1</v>
      </c>
      <c r="C183" s="1">
        <v>1000</v>
      </c>
      <c r="D183" s="5">
        <v>44915</v>
      </c>
      <c r="E183" s="10">
        <v>16</v>
      </c>
      <c r="F183" s="10"/>
    </row>
    <row r="184" spans="1:6" x14ac:dyDescent="0.3">
      <c r="A184" s="6" t="s">
        <v>76</v>
      </c>
      <c r="B184" s="45">
        <f>SUM(B172:B183)</f>
        <v>16</v>
      </c>
      <c r="C184" s="27">
        <f>SUM(C172:C183)</f>
        <v>15050</v>
      </c>
      <c r="D184" s="28" t="s">
        <v>4</v>
      </c>
      <c r="E184" s="29">
        <f>SUM(E172:E183)</f>
        <v>375.5</v>
      </c>
      <c r="F184" s="29">
        <f>SUM(F172:F183)</f>
        <v>0</v>
      </c>
    </row>
    <row r="185" spans="1:6" x14ac:dyDescent="0.3">
      <c r="A185" s="4" t="s">
        <v>77</v>
      </c>
      <c r="B185" s="44">
        <f>B169+B184</f>
        <v>232</v>
      </c>
      <c r="C185" s="17">
        <f>C169+C184</f>
        <v>544720</v>
      </c>
      <c r="D185" s="18" t="s">
        <v>4</v>
      </c>
      <c r="E185" s="26">
        <f>E184+E169</f>
        <v>13382.5</v>
      </c>
      <c r="F185" s="26">
        <f>F184+F169</f>
        <v>10614.64</v>
      </c>
    </row>
    <row r="186" spans="1:6" x14ac:dyDescent="0.3">
      <c r="D186" s="12"/>
    </row>
    <row r="187" spans="1:6" x14ac:dyDescent="0.3">
      <c r="A187" s="15" t="s">
        <v>78</v>
      </c>
      <c r="B187" s="44">
        <f>SUM(B12,B31,B41,B58,B84,B102,B107,B116,B134,B155,B168,B184)</f>
        <v>232</v>
      </c>
      <c r="C187" s="17">
        <f>SUM(C12,C31,C41,C58,C84,C102,C107,C116,C134,C155,C168,C184)</f>
        <v>544720</v>
      </c>
      <c r="D187" s="17"/>
      <c r="E187" s="31">
        <f>SUM(E12,E31,E41,E58,E84,E102,E107,E116,E134,E155,E168,E184)</f>
        <v>13382.5</v>
      </c>
      <c r="F187" s="31">
        <f>SUM(F12,F31,F41,F58,F84,F102,F107,F116,F134,F155,F168,F184)</f>
        <v>10614.64</v>
      </c>
    </row>
    <row r="188" spans="1:6" x14ac:dyDescent="0.3">
      <c r="B188" s="46"/>
      <c r="C188" s="32"/>
    </row>
    <row r="189" spans="1:6" x14ac:dyDescent="0.3">
      <c r="B189" s="46"/>
      <c r="C189" s="32"/>
    </row>
    <row r="190" spans="1:6" x14ac:dyDescent="0.3">
      <c r="B190" s="46"/>
      <c r="C190" s="32"/>
    </row>
    <row r="191" spans="1:6" x14ac:dyDescent="0.3">
      <c r="B191" s="46"/>
      <c r="C191" s="32"/>
    </row>
    <row r="192" spans="1:6" x14ac:dyDescent="0.3">
      <c r="B192" s="46"/>
      <c r="C192" s="32"/>
    </row>
    <row r="193" spans="2:3" x14ac:dyDescent="0.3">
      <c r="B193" s="46"/>
      <c r="C193" s="32"/>
    </row>
    <row r="194" spans="2:3" x14ac:dyDescent="0.3">
      <c r="B194" s="46"/>
      <c r="C194" s="32"/>
    </row>
    <row r="195" spans="2:3" x14ac:dyDescent="0.3">
      <c r="B195" s="46"/>
      <c r="C195" s="32"/>
    </row>
    <row r="196" spans="2:3" x14ac:dyDescent="0.3">
      <c r="B196" s="46"/>
      <c r="C196" s="32"/>
    </row>
    <row r="197" spans="2:3" x14ac:dyDescent="0.3">
      <c r="B197" s="46"/>
      <c r="C197" s="32"/>
    </row>
    <row r="198" spans="2:3" x14ac:dyDescent="0.3">
      <c r="B198" s="46"/>
      <c r="C198" s="32"/>
    </row>
    <row r="199" spans="2:3" x14ac:dyDescent="0.3">
      <c r="B199" s="46"/>
      <c r="C199" s="32"/>
    </row>
    <row r="200" spans="2:3" x14ac:dyDescent="0.3">
      <c r="B200" s="46"/>
      <c r="C200" s="32"/>
    </row>
    <row r="201" spans="2:3" x14ac:dyDescent="0.3">
      <c r="B201" s="46"/>
      <c r="C201" s="32"/>
    </row>
    <row r="202" spans="2:3" x14ac:dyDescent="0.3">
      <c r="B202" s="46"/>
      <c r="C202" s="32"/>
    </row>
    <row r="203" spans="2:3" x14ac:dyDescent="0.3">
      <c r="B203" s="46"/>
      <c r="C203" s="32"/>
    </row>
    <row r="204" spans="2:3" x14ac:dyDescent="0.3">
      <c r="B204" s="46"/>
      <c r="C204" s="32"/>
    </row>
    <row r="205" spans="2:3" x14ac:dyDescent="0.3">
      <c r="B205" s="46"/>
      <c r="C205" s="32"/>
    </row>
    <row r="206" spans="2:3" x14ac:dyDescent="0.3">
      <c r="B206" s="46"/>
      <c r="C206" s="32"/>
    </row>
    <row r="207" spans="2:3" x14ac:dyDescent="0.3">
      <c r="B207" s="46"/>
      <c r="C207" s="32"/>
    </row>
    <row r="208" spans="2:3" x14ac:dyDescent="0.3">
      <c r="B208" s="46"/>
      <c r="C208" s="32"/>
    </row>
    <row r="209" spans="2:3" x14ac:dyDescent="0.3">
      <c r="B209" s="46"/>
      <c r="C209" s="32"/>
    </row>
  </sheetData>
  <pageMargins left="0.41" right="0.25" top="0.3" bottom="0.17" header="0.3" footer="0.17"/>
  <pageSetup paperSize="17" scale="110" fitToHeight="0" orientation="landscape" r:id="rId1"/>
  <ignoredErrors>
    <ignoredError sqref="F4 F6" formula="1"/>
    <ignoredError sqref="D8:D9 D4 D20 D18 D16 D30 D99 D21:D27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2022 Interim Events </vt:lpstr>
      <vt:lpstr>'2022 Interim Events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Howard Sandler</dc:creator>
  <cp:lastModifiedBy>Kelly Vu</cp:lastModifiedBy>
  <cp:lastPrinted>2023-02-23T17:45:29Z</cp:lastPrinted>
  <dcterms:created xsi:type="dcterms:W3CDTF">2021-09-30T21:35:02Z</dcterms:created>
  <dcterms:modified xsi:type="dcterms:W3CDTF">2023-03-15T20:54:39Z</dcterms:modified>
</cp:coreProperties>
</file>